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10. PC da UPA Limoeiro 10.2022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DESPESAS" sheetId="51" state="hidden" r:id="rId17"/>
    <sheet name="FORNECEDOR" sheetId="50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CAZUL!$A$1:$O$200</definedName>
    <definedName name="_xlnm._FilterDatabase" localSheetId="1" hidden="1">FINANCEIRO!$A$4:$N$203</definedName>
    <definedName name="_xlnm._FilterDatabase" localSheetId="17" hidden="1">FORNECEDOR!$A$1:$B$1134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3" l="1"/>
  <c r="B6" i="53"/>
  <c r="G11" i="31" l="1"/>
  <c r="O6" i="31" l="1"/>
  <c r="H6" i="31" s="1"/>
  <c r="O7" i="31"/>
  <c r="H7" i="31" s="1"/>
  <c r="O8" i="31"/>
  <c r="H8" i="31" s="1"/>
  <c r="O9" i="31"/>
  <c r="H9" i="31" s="1"/>
  <c r="O10" i="31"/>
  <c r="H10" i="31" s="1"/>
  <c r="O11" i="31"/>
  <c r="H11" i="31" s="1"/>
  <c r="O12" i="31"/>
  <c r="H12" i="31" s="1"/>
  <c r="O13" i="31"/>
  <c r="H13" i="31" s="1"/>
  <c r="O14" i="31"/>
  <c r="H14" i="31" s="1"/>
  <c r="O15" i="31"/>
  <c r="H15" i="31" s="1"/>
  <c r="O16" i="31"/>
  <c r="H16" i="31" s="1"/>
  <c r="O17" i="31"/>
  <c r="O18" i="31"/>
  <c r="H18" i="31" s="1"/>
  <c r="O19" i="31"/>
  <c r="H19" i="31" s="1"/>
  <c r="O20" i="31"/>
  <c r="H20" i="31" s="1"/>
  <c r="O21" i="31"/>
  <c r="H21" i="31" s="1"/>
  <c r="O22" i="31"/>
  <c r="H22" i="31" s="1"/>
  <c r="O23" i="31"/>
  <c r="H23" i="31" s="1"/>
  <c r="O24" i="31"/>
  <c r="H24" i="31" s="1"/>
  <c r="O25" i="31"/>
  <c r="H25" i="31" s="1"/>
  <c r="O26" i="31"/>
  <c r="H26" i="31" s="1"/>
  <c r="O27" i="31"/>
  <c r="H27" i="31" s="1"/>
  <c r="O28" i="31"/>
  <c r="H28" i="31" s="1"/>
  <c r="O29" i="31"/>
  <c r="H29" i="31" s="1"/>
  <c r="O30" i="31"/>
  <c r="H30" i="31" s="1"/>
  <c r="O31" i="31"/>
  <c r="H31" i="31" s="1"/>
  <c r="O32" i="31"/>
  <c r="H32" i="31" s="1"/>
  <c r="O33" i="31"/>
  <c r="O34" i="31"/>
  <c r="H34" i="31" s="1"/>
  <c r="O35" i="31"/>
  <c r="H35" i="31" s="1"/>
  <c r="O36" i="31"/>
  <c r="H36" i="31" s="1"/>
  <c r="O37" i="31"/>
  <c r="O38" i="31"/>
  <c r="H38" i="31" s="1"/>
  <c r="O39" i="31"/>
  <c r="H39" i="31" s="1"/>
  <c r="O40" i="31"/>
  <c r="H40" i="31" s="1"/>
  <c r="O41" i="31"/>
  <c r="O42" i="31"/>
  <c r="H42" i="31" s="1"/>
  <c r="O43" i="31"/>
  <c r="H43" i="31" s="1"/>
  <c r="O44" i="31"/>
  <c r="H44" i="31" s="1"/>
  <c r="O45" i="31"/>
  <c r="O46" i="31"/>
  <c r="H46" i="31" s="1"/>
  <c r="O47" i="31"/>
  <c r="H47" i="31" s="1"/>
  <c r="O48" i="31"/>
  <c r="H48" i="31" s="1"/>
  <c r="O49" i="31"/>
  <c r="O50" i="31"/>
  <c r="H50" i="31" s="1"/>
  <c r="O51" i="31"/>
  <c r="H51" i="31" s="1"/>
  <c r="O52" i="31"/>
  <c r="H52" i="31" s="1"/>
  <c r="O53" i="31"/>
  <c r="O54" i="31"/>
  <c r="H54" i="31" s="1"/>
  <c r="O55" i="31"/>
  <c r="H55" i="31" s="1"/>
  <c r="O56" i="31"/>
  <c r="H56" i="31" s="1"/>
  <c r="O57" i="31"/>
  <c r="O58" i="31"/>
  <c r="H58" i="31" s="1"/>
  <c r="O59" i="31"/>
  <c r="H59" i="31" s="1"/>
  <c r="O60" i="31"/>
  <c r="H60" i="31" s="1"/>
  <c r="O61" i="31"/>
  <c r="O62" i="31"/>
  <c r="H62" i="31" s="1"/>
  <c r="O63" i="31"/>
  <c r="H63" i="31" s="1"/>
  <c r="O64" i="31"/>
  <c r="H64" i="31" s="1"/>
  <c r="O65" i="31"/>
  <c r="O66" i="31"/>
  <c r="H66" i="31" s="1"/>
  <c r="O67" i="31"/>
  <c r="H67" i="31" s="1"/>
  <c r="O68" i="31"/>
  <c r="H68" i="31" s="1"/>
  <c r="O69" i="31"/>
  <c r="O70" i="31"/>
  <c r="H70" i="31" s="1"/>
  <c r="O71" i="31"/>
  <c r="H71" i="31" s="1"/>
  <c r="O72" i="31"/>
  <c r="H72" i="31" s="1"/>
  <c r="O73" i="31"/>
  <c r="O74" i="31"/>
  <c r="H74" i="31" s="1"/>
  <c r="O75" i="31"/>
  <c r="H75" i="31" s="1"/>
  <c r="O76" i="31"/>
  <c r="H76" i="31" s="1"/>
  <c r="O77" i="31"/>
  <c r="O78" i="31"/>
  <c r="H78" i="31" s="1"/>
  <c r="O79" i="31"/>
  <c r="H79" i="31" s="1"/>
  <c r="O80" i="31"/>
  <c r="H80" i="31" s="1"/>
  <c r="O81" i="31"/>
  <c r="O82" i="31"/>
  <c r="H82" i="31" s="1"/>
  <c r="O83" i="31"/>
  <c r="H83" i="31" s="1"/>
  <c r="O84" i="31"/>
  <c r="H84" i="31" s="1"/>
  <c r="O85" i="31"/>
  <c r="O86" i="31"/>
  <c r="H86" i="31" s="1"/>
  <c r="O87" i="31"/>
  <c r="H87" i="31" s="1"/>
  <c r="O88" i="31"/>
  <c r="H88" i="31" s="1"/>
  <c r="O89" i="31"/>
  <c r="O90" i="31"/>
  <c r="H90" i="31" s="1"/>
  <c r="O91" i="31"/>
  <c r="H91" i="31" s="1"/>
  <c r="O92" i="31"/>
  <c r="H92" i="31" s="1"/>
  <c r="O93" i="31"/>
  <c r="O94" i="31"/>
  <c r="H94" i="31" s="1"/>
  <c r="O95" i="31"/>
  <c r="H95" i="31" s="1"/>
  <c r="O96" i="31"/>
  <c r="H96" i="31" s="1"/>
  <c r="O97" i="31"/>
  <c r="H97" i="31" s="1"/>
  <c r="O98" i="31"/>
  <c r="H98" i="31" s="1"/>
  <c r="O99" i="31"/>
  <c r="H99" i="31" s="1"/>
  <c r="O100" i="31"/>
  <c r="H100" i="31" s="1"/>
  <c r="O101" i="31"/>
  <c r="O102" i="31"/>
  <c r="H102" i="31" s="1"/>
  <c r="O103" i="31"/>
  <c r="H103" i="31" s="1"/>
  <c r="O104" i="31"/>
  <c r="H104" i="31" s="1"/>
  <c r="O105" i="31"/>
  <c r="O106" i="31"/>
  <c r="H106" i="31" s="1"/>
  <c r="O107" i="31"/>
  <c r="H107" i="31" s="1"/>
  <c r="O108" i="31"/>
  <c r="H108" i="31" s="1"/>
  <c r="O109" i="31"/>
  <c r="O110" i="31"/>
  <c r="H110" i="31" s="1"/>
  <c r="O111" i="31"/>
  <c r="H111" i="31" s="1"/>
  <c r="O112" i="31"/>
  <c r="H112" i="31" s="1"/>
  <c r="O113" i="31"/>
  <c r="O114" i="31"/>
  <c r="H114" i="31" s="1"/>
  <c r="O115" i="31"/>
  <c r="H115" i="31" s="1"/>
  <c r="O116" i="31"/>
  <c r="H116" i="31" s="1"/>
  <c r="O117" i="31"/>
  <c r="O118" i="31"/>
  <c r="H118" i="31" s="1"/>
  <c r="O119" i="31"/>
  <c r="H119" i="31" s="1"/>
  <c r="O120" i="31"/>
  <c r="H120" i="31" s="1"/>
  <c r="O121" i="31"/>
  <c r="O122" i="31"/>
  <c r="H122" i="31" s="1"/>
  <c r="O123" i="31"/>
  <c r="H123" i="31" s="1"/>
  <c r="O124" i="31"/>
  <c r="H124" i="31" s="1"/>
  <c r="O125" i="31"/>
  <c r="O126" i="31"/>
  <c r="H126" i="31" s="1"/>
  <c r="O127" i="31"/>
  <c r="H127" i="31" s="1"/>
  <c r="O128" i="31"/>
  <c r="H128" i="31" s="1"/>
  <c r="O129" i="31"/>
  <c r="O130" i="31"/>
  <c r="H130" i="31" s="1"/>
  <c r="O131" i="31"/>
  <c r="H131" i="31" s="1"/>
  <c r="O132" i="31"/>
  <c r="H132" i="31" s="1"/>
  <c r="O133" i="31"/>
  <c r="O134" i="31"/>
  <c r="H134" i="31" s="1"/>
  <c r="O135" i="31"/>
  <c r="H135" i="31" s="1"/>
  <c r="O136" i="31"/>
  <c r="H136" i="31" s="1"/>
  <c r="O137" i="31"/>
  <c r="O138" i="31"/>
  <c r="H138" i="31" s="1"/>
  <c r="O139" i="31"/>
  <c r="H139" i="31" s="1"/>
  <c r="O140" i="31"/>
  <c r="H140" i="31" s="1"/>
  <c r="O141" i="31"/>
  <c r="O142" i="31"/>
  <c r="H142" i="31" s="1"/>
  <c r="O143" i="31"/>
  <c r="H143" i="31" s="1"/>
  <c r="O144" i="31"/>
  <c r="H144" i="31" s="1"/>
  <c r="O145" i="31"/>
  <c r="H145" i="31" s="1"/>
  <c r="O146" i="31"/>
  <c r="H146" i="31" s="1"/>
  <c r="O147" i="31"/>
  <c r="H147" i="31" s="1"/>
  <c r="O148" i="31"/>
  <c r="H148" i="31" s="1"/>
  <c r="O149" i="31"/>
  <c r="O150" i="31"/>
  <c r="H150" i="31" s="1"/>
  <c r="O151" i="31"/>
  <c r="H151" i="31" s="1"/>
  <c r="O152" i="31"/>
  <c r="H152" i="31" s="1"/>
  <c r="O153" i="31"/>
  <c r="O154" i="31"/>
  <c r="H154" i="31" s="1"/>
  <c r="O155" i="31"/>
  <c r="H155" i="31" s="1"/>
  <c r="O156" i="31"/>
  <c r="H156" i="31" s="1"/>
  <c r="O157" i="31"/>
  <c r="O158" i="31"/>
  <c r="H158" i="31" s="1"/>
  <c r="O159" i="31"/>
  <c r="H159" i="31" s="1"/>
  <c r="O160" i="31"/>
  <c r="H160" i="31" s="1"/>
  <c r="O161" i="31"/>
  <c r="O162" i="31"/>
  <c r="H162" i="31" s="1"/>
  <c r="O163" i="31"/>
  <c r="H163" i="31" s="1"/>
  <c r="O164" i="31"/>
  <c r="H164" i="31" s="1"/>
  <c r="O165" i="31"/>
  <c r="O166" i="31"/>
  <c r="H166" i="31" s="1"/>
  <c r="O167" i="31"/>
  <c r="H167" i="31" s="1"/>
  <c r="O168" i="31"/>
  <c r="H168" i="31" s="1"/>
  <c r="O169" i="31"/>
  <c r="O170" i="31"/>
  <c r="H170" i="31" s="1"/>
  <c r="O171" i="31"/>
  <c r="H171" i="31" s="1"/>
  <c r="O172" i="31"/>
  <c r="H172" i="31" s="1"/>
  <c r="O173" i="31"/>
  <c r="O174" i="31"/>
  <c r="H174" i="31" s="1"/>
  <c r="O175" i="31"/>
  <c r="H175" i="31" s="1"/>
  <c r="O176" i="31"/>
  <c r="H176" i="31" s="1"/>
  <c r="O177" i="31"/>
  <c r="O178" i="31"/>
  <c r="H178" i="31" s="1"/>
  <c r="O179" i="31"/>
  <c r="H179" i="31" s="1"/>
  <c r="O180" i="31"/>
  <c r="H180" i="31" s="1"/>
  <c r="O181" i="31"/>
  <c r="O182" i="31"/>
  <c r="H182" i="31" s="1"/>
  <c r="O183" i="31"/>
  <c r="H183" i="31" s="1"/>
  <c r="O184" i="31"/>
  <c r="H184" i="31" s="1"/>
  <c r="O185" i="31"/>
  <c r="O186" i="31"/>
  <c r="H186" i="31" s="1"/>
  <c r="O187" i="31"/>
  <c r="H187" i="31" s="1"/>
  <c r="O188" i="31"/>
  <c r="H188" i="31" s="1"/>
  <c r="O189" i="31"/>
  <c r="O190" i="31"/>
  <c r="H190" i="31" s="1"/>
  <c r="O191" i="31"/>
  <c r="H191" i="31" s="1"/>
  <c r="O192" i="31"/>
  <c r="H192" i="31" s="1"/>
  <c r="O193" i="31"/>
  <c r="O194" i="31"/>
  <c r="H194" i="31" s="1"/>
  <c r="O195" i="31"/>
  <c r="H195" i="31" s="1"/>
  <c r="O196" i="31"/>
  <c r="H196" i="31" s="1"/>
  <c r="O197" i="31"/>
  <c r="O198" i="31"/>
  <c r="H198" i="31" s="1"/>
  <c r="O199" i="31"/>
  <c r="H199" i="31" s="1"/>
  <c r="O200" i="31"/>
  <c r="H200" i="31" s="1"/>
  <c r="O201" i="31"/>
  <c r="O202" i="31"/>
  <c r="H202" i="31" s="1"/>
  <c r="O203" i="31"/>
  <c r="H203" i="31" s="1"/>
  <c r="O5" i="31"/>
  <c r="H5" i="31" s="1"/>
  <c r="B24" i="53"/>
  <c r="B25" i="53"/>
  <c r="B29" i="49"/>
  <c r="B28" i="47"/>
  <c r="B28" i="48"/>
  <c r="B23" i="47"/>
  <c r="B23" i="48"/>
  <c r="A5" i="53"/>
  <c r="A1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I6" i="31"/>
  <c r="I7" i="31"/>
  <c r="I8" i="31"/>
  <c r="I9" i="31"/>
  <c r="I11" i="31"/>
  <c r="I14" i="31"/>
  <c r="I15" i="31"/>
  <c r="I19" i="31"/>
  <c r="I22" i="31"/>
  <c r="I27" i="31"/>
  <c r="I28" i="31"/>
  <c r="I30" i="31"/>
  <c r="I31" i="31"/>
  <c r="I32" i="31"/>
  <c r="I35" i="31"/>
  <c r="I38" i="31"/>
  <c r="I39" i="31"/>
  <c r="I40" i="31"/>
  <c r="I46" i="31"/>
  <c r="I51" i="31"/>
  <c r="I52" i="31"/>
  <c r="I54" i="31"/>
  <c r="I62" i="31"/>
  <c r="I63" i="31"/>
  <c r="I67" i="31"/>
  <c r="I70" i="31"/>
  <c r="I71" i="31"/>
  <c r="I78" i="31"/>
  <c r="I79" i="31"/>
  <c r="I83" i="31"/>
  <c r="I86" i="31"/>
  <c r="I91" i="31"/>
  <c r="I92" i="31"/>
  <c r="I94" i="31"/>
  <c r="I95" i="31"/>
  <c r="I96" i="31"/>
  <c r="I99" i="31"/>
  <c r="I102" i="31"/>
  <c r="I103" i="31"/>
  <c r="I104" i="31"/>
  <c r="I110" i="31"/>
  <c r="I115" i="31"/>
  <c r="I116" i="31"/>
  <c r="I118" i="31"/>
  <c r="I126" i="31"/>
  <c r="I127" i="31"/>
  <c r="I131" i="31"/>
  <c r="I134" i="31"/>
  <c r="I135" i="31"/>
  <c r="I142" i="31"/>
  <c r="I143" i="31"/>
  <c r="I147" i="31"/>
  <c r="I150" i="31"/>
  <c r="I155" i="31"/>
  <c r="I156" i="31"/>
  <c r="I158" i="31"/>
  <c r="I159" i="31"/>
  <c r="I160" i="31"/>
  <c r="I163" i="31"/>
  <c r="I166" i="31"/>
  <c r="I167" i="31"/>
  <c r="I168" i="31"/>
  <c r="I174" i="31"/>
  <c r="I179" i="31"/>
  <c r="I180" i="31"/>
  <c r="I182" i="31"/>
  <c r="I190" i="31"/>
  <c r="I191" i="31"/>
  <c r="I195" i="31"/>
  <c r="I198" i="31"/>
  <c r="I199" i="31"/>
  <c r="G6" i="31"/>
  <c r="F6" i="31" s="1"/>
  <c r="G7" i="31"/>
  <c r="F7" i="31" s="1"/>
  <c r="G8" i="31"/>
  <c r="F8" i="31" s="1"/>
  <c r="G9" i="31"/>
  <c r="F9" i="31" s="1"/>
  <c r="G10" i="31"/>
  <c r="F10" i="31" s="1"/>
  <c r="F11" i="3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L5" i="31"/>
  <c r="K5" i="31"/>
  <c r="J5" i="31"/>
  <c r="I5" i="31"/>
  <c r="G5" i="31"/>
  <c r="F5" i="31" s="1"/>
  <c r="D5" i="31"/>
  <c r="C5" i="31"/>
  <c r="I188" i="31" l="1"/>
  <c r="I124" i="31"/>
  <c r="I60" i="31"/>
  <c r="I200" i="31"/>
  <c r="I192" i="31"/>
  <c r="I187" i="31"/>
  <c r="I175" i="31"/>
  <c r="I148" i="31"/>
  <c r="I136" i="31"/>
  <c r="I128" i="31"/>
  <c r="I123" i="31"/>
  <c r="I111" i="31"/>
  <c r="I84" i="31"/>
  <c r="I72" i="31"/>
  <c r="I64" i="31"/>
  <c r="I59" i="31"/>
  <c r="I47" i="31"/>
  <c r="I20" i="31"/>
  <c r="I184" i="31"/>
  <c r="I172" i="31"/>
  <c r="I152" i="31"/>
  <c r="I140" i="31"/>
  <c r="I120" i="31"/>
  <c r="I108" i="31"/>
  <c r="I88" i="31"/>
  <c r="I76" i="31"/>
  <c r="I56" i="31"/>
  <c r="I44" i="31"/>
  <c r="I24" i="31"/>
  <c r="I12" i="31"/>
  <c r="I203" i="31"/>
  <c r="I196" i="31"/>
  <c r="I183" i="31"/>
  <c r="I176" i="31"/>
  <c r="I171" i="31"/>
  <c r="I164" i="31"/>
  <c r="I151" i="31"/>
  <c r="I144" i="31"/>
  <c r="I139" i="31"/>
  <c r="I132" i="31"/>
  <c r="I119" i="31"/>
  <c r="I112" i="31"/>
  <c r="I107" i="31"/>
  <c r="I100" i="31"/>
  <c r="I87" i="31"/>
  <c r="I80" i="31"/>
  <c r="I75" i="31"/>
  <c r="I68" i="31"/>
  <c r="I55" i="31"/>
  <c r="I48" i="31"/>
  <c r="I43" i="31"/>
  <c r="I36" i="31"/>
  <c r="I23" i="31"/>
  <c r="I16" i="31"/>
  <c r="I85" i="31"/>
  <c r="H85" i="31"/>
  <c r="I65" i="31"/>
  <c r="H65" i="31"/>
  <c r="I25" i="31"/>
  <c r="I201" i="31"/>
  <c r="H201" i="31"/>
  <c r="I193" i="31"/>
  <c r="H193" i="31"/>
  <c r="I185" i="31"/>
  <c r="H185" i="31"/>
  <c r="I177" i="31"/>
  <c r="H177" i="31"/>
  <c r="I173" i="31"/>
  <c r="H173" i="31"/>
  <c r="I165" i="31"/>
  <c r="H165" i="31"/>
  <c r="I157" i="31"/>
  <c r="H157" i="31"/>
  <c r="I149" i="31"/>
  <c r="H149" i="31"/>
  <c r="I133" i="31"/>
  <c r="H133" i="31"/>
  <c r="I125" i="31"/>
  <c r="H125" i="31"/>
  <c r="I117" i="31"/>
  <c r="H117" i="31"/>
  <c r="I109" i="31"/>
  <c r="H109" i="31"/>
  <c r="I101" i="31"/>
  <c r="H101" i="31"/>
  <c r="I93" i="31"/>
  <c r="H93" i="31"/>
  <c r="I81" i="31"/>
  <c r="H81" i="31"/>
  <c r="I69" i="31"/>
  <c r="H69" i="31"/>
  <c r="I53" i="31"/>
  <c r="H53" i="31"/>
  <c r="I197" i="31"/>
  <c r="H197" i="31"/>
  <c r="I189" i="31"/>
  <c r="H189" i="31"/>
  <c r="I181" i="31"/>
  <c r="H181" i="31"/>
  <c r="I169" i="31"/>
  <c r="H169" i="31"/>
  <c r="I161" i="31"/>
  <c r="H161" i="31"/>
  <c r="I153" i="31"/>
  <c r="H153" i="31"/>
  <c r="I141" i="31"/>
  <c r="H141" i="31"/>
  <c r="I137" i="31"/>
  <c r="H137" i="31"/>
  <c r="I129" i="31"/>
  <c r="H129" i="31"/>
  <c r="I121" i="31"/>
  <c r="H121" i="31"/>
  <c r="I113" i="31"/>
  <c r="H113" i="31"/>
  <c r="I105" i="31"/>
  <c r="H105" i="31"/>
  <c r="I89" i="31"/>
  <c r="H89" i="31"/>
  <c r="I77" i="31"/>
  <c r="H77" i="31"/>
  <c r="I73" i="31"/>
  <c r="H73" i="31"/>
  <c r="I61" i="31"/>
  <c r="H61" i="31"/>
  <c r="I57" i="31"/>
  <c r="H57" i="31"/>
  <c r="I49" i="31"/>
  <c r="H49" i="31"/>
  <c r="I45" i="31"/>
  <c r="H45" i="31"/>
  <c r="I41" i="31"/>
  <c r="H41" i="31"/>
  <c r="I37" i="31"/>
  <c r="H37" i="31"/>
  <c r="I33" i="31"/>
  <c r="H33" i="31"/>
  <c r="I17" i="31"/>
  <c r="H17" i="31"/>
  <c r="I145" i="31"/>
  <c r="I97" i="31"/>
  <c r="I21" i="31"/>
  <c r="I13" i="31"/>
  <c r="I29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58" i="35" l="1"/>
  <c r="D60" i="35"/>
  <c r="B8" i="37"/>
  <c r="B8" i="53" s="1"/>
  <c r="B11" i="53" s="1"/>
  <c r="D71" i="35"/>
  <c r="D62" i="35"/>
  <c r="D63" i="35"/>
  <c r="D68" i="35"/>
  <c r="D61" i="35"/>
  <c r="D70" i="35"/>
  <c r="D66" i="35"/>
  <c r="D67" i="35"/>
  <c r="D65" i="35"/>
  <c r="D69" i="35"/>
  <c r="D59" i="35"/>
  <c r="D64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s="1"/>
  <c r="B22" i="53" s="1"/>
  <c r="B27" i="53" l="1"/>
  <c r="A37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<sst xmlns="http://schemas.openxmlformats.org/spreadsheetml/2006/main" count="5092" uniqueCount="2181">
  <si>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</si>
  <si>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</si>
  <si>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</si>
  <si>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</si>
  <si>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</si>
  <si>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</si>
  <si>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</si>
  <si>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</si>
  <si>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</si>
  <si>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</si>
  <si>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</si>
  <si>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</si>
  <si>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</si>
  <si>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</si>
  <si>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</si>
  <si>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</si>
  <si>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</si>
  <si>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</si>
  <si>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</si>
  <si>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</si>
  <si>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</si>
  <si>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</si>
  <si>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</si>
  <si>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</si>
  <si>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</si>
  <si>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</si>
  <si>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</si>
  <si>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</si>
  <si>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</si>
  <si>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</si>
  <si>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</si>
  <si>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</si>
  <si>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</si>
  <si>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</si>
  <si>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</si>
  <si>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</si>
  <si>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</si>
  <si>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</si>
  <si>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</si>
  <si>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</si>
  <si>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</si>
  <si>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</si>
  <si>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</si>
  <si>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</si>
  <si>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</si>
  <si>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</si>
  <si>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</si>
  <si>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</si>
  <si>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</si>
  <si>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</si>
  <si>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</si>
  <si>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</si>
  <si>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</si>
  <si>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</si>
  <si>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</si>
  <si>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</si>
  <si>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</si>
  <si>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</si>
  <si>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</si>
  <si>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</si>
  <si>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</si>
  <si>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</si>
  <si>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</si>
  <si>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</si>
  <si>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</si>
  <si>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</si>
  <si>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</si>
  <si>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</si>
  <si>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</si>
  <si>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</si>
  <si>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</si>
  <si>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</si>
  <si>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</si>
  <si>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</si>
  <si>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</si>
  <si>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</si>
  <si>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</si>
  <si>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</si>
  <si>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</si>
  <si>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</si>
  <si>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</si>
  <si>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</si>
  <si>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</si>
  <si>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</si>
  <si>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</si>
  <si>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</si>
  <si>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</si>
  <si>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</si>
  <si>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</si>
  <si>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</si>
  <si>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</si>
  <si>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</si>
  <si>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</si>
  <si>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</si>
  <si>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</si>
  <si>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</si>
  <si>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</si>
  <si>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</si>
  <si>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</si>
  <si>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</si>
  <si>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</si>
  <si>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</si>
  <si>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</si>
  <si>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</si>
  <si>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</si>
  <si>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</si>
  <si>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</si>
  <si>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</si>
  <si>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</si>
  <si>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</si>
  <si>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</si>
  <si>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</si>
  <si>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</si>
  <si>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</si>
  <si>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</si>
  <si>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</si>
  <si>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</si>
  <si>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</si>
  <si>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</si>
  <si>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</si>
  <si>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</si>
  <si>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</si>
  <si>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</si>
  <si>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</si>
  <si>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</si>
  <si>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</si>
  <si>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</si>
  <si>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</si>
  <si>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</si>
  <si>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</si>
  <si>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</si>
  <si>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</si>
  <si>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</si>
  <si>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</si>
  <si>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</si>
  <si>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</si>
  <si>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</si>
  <si>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</si>
  <si>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</si>
  <si>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</si>
  <si>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</si>
  <si>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</si>
  <si>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</si>
  <si>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</si>
  <si>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</si>
  <si>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</si>
  <si>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</si>
  <si>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</si>
  <si>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</si>
  <si>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</si>
  <si>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</si>
  <si>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</si>
  <si>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</si>
  <si>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</si>
  <si>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</si>
  <si>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</si>
  <si>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</si>
  <si>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</si>
  <si>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</si>
  <si>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</si>
  <si>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</si>
  <si>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</si>
  <si>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</si>
  <si>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</si>
  <si>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</si>
  <si>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</si>
  <si>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</si>
  <si>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</si>
  <si>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</si>
  <si>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</si>
  <si>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</si>
  <si>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</si>
  <si>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</si>
  <si>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</si>
  <si>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</si>
  <si>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</si>
  <si>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</si>
  <si>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</si>
  <si>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</si>
  <si>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</si>
  <si>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</si>
  <si>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</si>
  <si>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</si>
  <si>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</si>
  <si>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</si>
  <si>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</si>
  <si>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</si>
  <si>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</si>
  <si>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</si>
  <si>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</si>
  <si>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</si>
  <si>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</si>
  <si>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</si>
  <si>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</si>
  <si>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</si>
  <si>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</si>
  <si>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</si>
  <si>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</si>
  <si>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</si>
  <si>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</si>
  <si>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</si>
  <si>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</si>
  <si>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</si>
  <si>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</si>
  <si>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</si>
  <si>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</si>
  <si>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</si>
  <si>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</si>
  <si>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</si>
  <si>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</si>
  <si>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</si>
  <si>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</si>
  <si>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</si>
  <si>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</si>
  <si>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</si>
  <si>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</si>
  <si>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</si>
  <si>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</si>
  <si>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</si>
  <si>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</si>
  <si>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</si>
  <si>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</si>
  <si>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</si>
  <si>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</si>
  <si>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</si>
  <si>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</si>
  <si>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</si>
  <si>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</si>
  <si>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</si>
  <si>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</si>
  <si>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</si>
  <si>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</si>
  <si>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</si>
  <si>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</si>
  <si>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</si>
  <si>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</si>
  <si>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</si>
  <si>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</si>
  <si>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</si>
  <si>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</si>
  <si>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</si>
  <si>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</si>
  <si>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</si>
  <si>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</si>
  <si>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</si>
  <si>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</si>
  <si>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</si>
  <si>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</si>
  <si>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</si>
  <si>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</si>
  <si>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</si>
  <si>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</si>
  <si>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</si>
  <si>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</si>
  <si>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</si>
  <si>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</si>
  <si>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</si>
  <si>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</si>
  <si>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</si>
  <si>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</si>
  <si>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</si>
  <si>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</si>
  <si>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</si>
  <si>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</si>
  <si>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</si>
  <si>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</si>
  <si>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</si>
  <si>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</si>
  <si>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</si>
  <si>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</si>
  <si>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</si>
  <si>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</si>
  <si>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</si>
  <si>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</si>
  <si>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</si>
  <si>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</si>
  <si>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</si>
  <si>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</si>
  <si>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</si>
  <si>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</si>
  <si>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</si>
  <si>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</si>
  <si>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</si>
  <si>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</si>
  <si>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</si>
  <si>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</si>
  <si>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</si>
  <si>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</si>
  <si>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</si>
  <si>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</si>
  <si>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</si>
  <si>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</si>
  <si>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</si>
  <si>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</si>
  <si>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</si>
  <si>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</si>
  <si>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</si>
  <si>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</si>
  <si>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</si>
  <si>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</si>
  <si>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</si>
  <si>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</si>
  <si>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</si>
  <si>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</si>
  <si>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</si>
  <si>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</si>
  <si>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</si>
  <si>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</si>
  <si>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</si>
  <si>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</si>
  <si>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</si>
  <si>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</si>
  <si>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</si>
  <si>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</si>
  <si>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</si>
  <si>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</si>
  <si>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</si>
  <si>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</si>
  <si>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</si>
  <si>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</si>
  <si>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</si>
  <si>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</si>
  <si>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</si>
  <si>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</si>
  <si>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</si>
  <si>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</si>
  <si>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</si>
  <si>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</si>
  <si>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</si>
  <si>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</si>
  <si>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</si>
  <si>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</si>
  <si>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</si>
  <si>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</si>
  <si>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</si>
  <si>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</si>
  <si>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</si>
  <si>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</si>
  <si>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</si>
  <si>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</si>
  <si>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</si>
  <si>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</si>
  <si>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</si>
  <si>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</si>
  <si>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</si>
  <si>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</si>
  <si>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</si>
  <si>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</si>
  <si>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</si>
  <si>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</si>
  <si>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</si>
  <si>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</si>
  <si>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</si>
  <si>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</si>
  <si>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</si>
  <si>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</si>
  <si>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</si>
  <si>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</si>
  <si>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</si>
  <si>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</si>
  <si>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</si>
  <si>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</si>
  <si>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</si>
  <si>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</si>
  <si>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</si>
  <si>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</si>
  <si>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</si>
  <si>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</si>
  <si>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</si>
  <si>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</si>
  <si>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</si>
  <si>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</si>
  <si>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</si>
  <si>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</si>
  <si>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</si>
  <si>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</si>
  <si>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</si>
  <si>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</si>
  <si>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</si>
  <si>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</si>
  <si>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</si>
  <si>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</si>
  <si>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</si>
  <si>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</si>
  <si>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</si>
  <si>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</si>
  <si>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</si>
  <si>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</si>
  <si>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</si>
  <si>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</si>
  <si>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</si>
  <si>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</si>
  <si>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</si>
  <si>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</si>
  <si>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</si>
  <si>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</si>
  <si>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</si>
  <si>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</si>
  <si>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</si>
  <si>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</si>
  <si>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</si>
  <si>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</si>
  <si>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</si>
  <si>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</si>
  <si>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</si>
  <si>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</si>
  <si>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</si>
  <si>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</si>
  <si>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</si>
  <si>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</si>
  <si>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</si>
  <si>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</si>
  <si>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</si>
  <si>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</si>
  <si>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</si>
  <si>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</si>
  <si>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</si>
  <si>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</si>
  <si>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</si>
  <si>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</si>
  <si>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</si>
  <si>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</si>
  <si>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</si>
  <si>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</si>
  <si>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</si>
  <si>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</si>
  <si>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</si>
  <si>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</si>
  <si>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</si>
  <si>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</si>
  <si>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</si>
  <si>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</si>
  <si>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</si>
  <si>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</si>
  <si>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</si>
  <si>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</si>
  <si>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</si>
  <si>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</si>
  <si>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</si>
  <si>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</si>
  <si>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</si>
  <si>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</si>
  <si>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</si>
  <si>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</si>
  <si>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</si>
  <si>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</si>
  <si>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</si>
  <si>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</si>
  <si>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</si>
  <si>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</si>
  <si>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</si>
  <si>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</si>
  <si>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</si>
  <si>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</si>
  <si>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</si>
  <si>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</si>
  <si>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</si>
  <si>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</si>
  <si>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</si>
  <si>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</si>
  <si>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</si>
  <si>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</si>
  <si>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</si>
  <si>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</si>
  <si>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</si>
  <si>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</si>
  <si>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</si>
  <si>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</si>
  <si>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</si>
  <si>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</si>
  <si>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</si>
  <si>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</si>
  <si>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</si>
  <si>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</si>
  <si>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</si>
  <si>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</si>
  <si>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</si>
  <si>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</si>
  <si>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</si>
  <si>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</si>
  <si>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</si>
  <si>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</si>
  <si>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</si>
  <si>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</si>
  <si>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</si>
  <si>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</si>
  <si>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</si>
  <si>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</si>
  <si>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</si>
  <si>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</si>
  <si>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</si>
  <si>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</si>
  <si>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</si>
  <si>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</si>
  <si>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</si>
  <si>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</si>
  <si>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</si>
  <si>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</si>
  <si>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</si>
  <si>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</si>
  <si>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</si>
  <si>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</si>
  <si>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</si>
  <si>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</si>
  <si>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</si>
  <si>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</si>
  <si>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</si>
  <si>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</si>
  <si>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</si>
  <si>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</si>
  <si>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</si>
  <si>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</si>
  <si>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</si>
  <si>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</si>
  <si>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</si>
  <si>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</si>
  <si>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</si>
  <si>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</si>
  <si>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</si>
  <si>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</si>
  <si>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</si>
  <si>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</si>
  <si>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</si>
  <si>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</si>
  <si>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</si>
  <si>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</si>
  <si>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</si>
  <si>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</si>
  <si>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</si>
  <si>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</si>
  <si>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</si>
  <si>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</si>
  <si>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</si>
  <si>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</si>
  <si>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</si>
  <si>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</si>
  <si>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</si>
  <si>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</si>
  <si>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</si>
  <si>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</si>
  <si>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</si>
  <si>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</si>
  <si>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</si>
  <si>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</si>
  <si>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</si>
  <si>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</si>
  <si>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</si>
  <si>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</si>
  <si>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</si>
  <si>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</si>
  <si>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</si>
  <si>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</si>
  <si>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</si>
  <si>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</si>
  <si>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</si>
  <si>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</si>
  <si>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</si>
  <si>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</si>
  <si>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</si>
  <si>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</si>
  <si>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</si>
  <si>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</si>
  <si>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</si>
  <si>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</si>
  <si>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</si>
  <si>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</si>
  <si>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</si>
  <si>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</si>
  <si>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</si>
  <si>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</si>
  <si>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</si>
  <si>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</si>
  <si>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</si>
  <si>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</si>
  <si>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</si>
  <si>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</si>
  <si>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</si>
  <si>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</si>
  <si>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</si>
  <si>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</si>
  <si>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</si>
  <si>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</si>
  <si>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</si>
  <si>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</si>
  <si>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</si>
  <si>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</si>
  <si>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</si>
  <si>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</si>
  <si>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</si>
  <si>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</si>
  <si>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</si>
  <si>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</si>
  <si>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</si>
  <si>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</si>
  <si>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</si>
  <si>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</si>
  <si>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</si>
  <si>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</si>
  <si>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</si>
  <si>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</si>
  <si>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</si>
  <si>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</si>
  <si>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</si>
  <si>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</si>
  <si>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</si>
  <si>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</si>
  <si>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</si>
  <si>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</si>
  <si>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</si>
  <si>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</si>
  <si>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</si>
  <si>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</si>
  <si>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</si>
  <si>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</si>
  <si>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</si>
  <si>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</si>
  <si>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</si>
  <si>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</si>
  <si>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</si>
  <si>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</si>
  <si>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</si>
  <si>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</si>
  <si>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</si>
  <si>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</si>
  <si>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</si>
  <si>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</si>
  <si>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</si>
  <si>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</si>
  <si>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</si>
  <si>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</si>
  <si>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</si>
  <si>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</si>
  <si>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</si>
  <si>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</si>
  <si>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</si>
  <si>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</si>
  <si>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</si>
  <si>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</si>
  <si>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</si>
  <si>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</si>
  <si>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</si>
  <si>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</si>
  <si>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</si>
  <si>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</si>
  <si>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</si>
  <si>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</si>
  <si>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</si>
  <si>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</si>
  <si>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</si>
  <si>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</si>
  <si>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</si>
  <si>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</si>
  <si>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</si>
  <si>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</si>
  <si>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</si>
  <si>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</si>
  <si>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</si>
  <si>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</si>
  <si>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</si>
  <si>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</si>
  <si>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</si>
  <si>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</si>
  <si>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</si>
  <si>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</si>
  <si>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</si>
  <si>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</si>
  <si>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</si>
  <si>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</si>
  <si>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</si>
  <si>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</si>
  <si>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</si>
  <si>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</si>
  <si>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</si>
  <si>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</si>
  <si>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</si>
  <si>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</si>
  <si>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</si>
  <si>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</si>
  <si>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</si>
  <si>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</si>
  <si>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</si>
  <si>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</si>
  <si>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</si>
  <si>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</si>
  <si>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</si>
  <si>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</si>
  <si>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</si>
  <si>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</si>
  <si>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</si>
  <si>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</si>
  <si>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</si>
  <si>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</si>
  <si>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</si>
  <si>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</si>
  <si>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</si>
  <si>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</si>
  <si>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</si>
  <si>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</si>
  <si>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</si>
  <si>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</si>
  <si>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</si>
  <si>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</si>
  <si>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</si>
  <si>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</si>
  <si>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</si>
  <si>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</si>
  <si>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</si>
  <si>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</si>
  <si>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</si>
  <si>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</si>
  <si>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</si>
  <si>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</si>
  <si>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</si>
  <si>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</si>
  <si>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</si>
  <si>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</si>
  <si>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</si>
  <si>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</si>
  <si>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</si>
  <si>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</si>
  <si>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</si>
  <si>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</si>
  <si>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</si>
  <si>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</si>
  <si>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</si>
  <si>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</si>
  <si>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</si>
  <si>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</si>
  <si>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</si>
  <si>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</si>
  <si>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</si>
  <si>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</si>
  <si>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</si>
  <si>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</si>
  <si>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</si>
  <si>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</si>
  <si>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</si>
  <si>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</si>
  <si>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</si>
  <si>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</si>
  <si>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</si>
  <si>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</si>
  <si>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</si>
  <si>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</si>
  <si>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</si>
  <si>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</si>
  <si>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</si>
  <si>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</si>
  <si>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</si>
  <si>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</si>
  <si>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</si>
  <si>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</si>
  <si>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</si>
  <si>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</si>
  <si>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</si>
  <si>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</si>
  <si>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</si>
  <si>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</si>
  <si>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</si>
  <si>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</si>
  <si>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</si>
  <si>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</si>
  <si>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</si>
  <si>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</si>
  <si>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</si>
  <si>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</si>
  <si>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</si>
  <si>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</si>
  <si>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</si>
  <si>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</si>
  <si>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</si>
  <si>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</si>
  <si>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</si>
  <si>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</si>
  <si>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</si>
  <si>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</si>
  <si>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</si>
  <si>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</si>
  <si>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</si>
  <si>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</si>
  <si>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</si>
  <si>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</si>
  <si>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</si>
  <si>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</si>
  <si>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</si>
  <si>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</si>
  <si>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</si>
  <si>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</si>
  <si>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</si>
  <si>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</si>
  <si>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</si>
  <si>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</si>
  <si>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</si>
  <si>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</si>
  <si>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</si>
  <si>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</si>
  <si>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</si>
  <si>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</si>
  <si>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</si>
  <si>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</si>
  <si>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</si>
  <si>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</si>
  <si>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</si>
  <si>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</si>
  <si>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</si>
  <si>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</si>
  <si>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</si>
  <si>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</si>
  <si>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</si>
  <si>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</si>
  <si>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</si>
  <si>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</si>
  <si>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</si>
  <si>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</si>
  <si>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</si>
  <si>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</si>
  <si>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</si>
  <si>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</si>
  <si>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</si>
  <si>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</si>
  <si>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</si>
  <si>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</si>
  <si>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</si>
  <si>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</si>
  <si>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</si>
  <si>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</si>
  <si>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</si>
  <si>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</si>
  <si>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</si>
  <si>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</si>
  <si>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</si>
  <si>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</si>
  <si>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</si>
  <si>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</si>
  <si>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</si>
  <si>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</si>
  <si>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</si>
  <si>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</si>
  <si>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</si>
  <si>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</si>
  <si>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</si>
  <si>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</si>
  <si>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</si>
  <si>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</si>
  <si>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</si>
  <si>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</si>
  <si>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</si>
  <si>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</si>
  <si>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</si>
  <si>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</si>
  <si>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</si>
  <si>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</si>
  <si>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</si>
  <si>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</si>
  <si>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</si>
  <si>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</si>
  <si>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</si>
  <si>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</si>
  <si>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</si>
  <si>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</si>
  <si>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</si>
  <si>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</si>
  <si>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</si>
  <si>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</si>
  <si>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</si>
  <si>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</si>
  <si>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</si>
  <si>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</si>
  <si>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</si>
  <si>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</si>
  <si>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</si>
  <si>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</si>
  <si>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</si>
  <si>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</si>
  <si>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</si>
  <si>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</si>
  <si>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</si>
  <si>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</si>
  <si>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</si>
  <si>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</si>
  <si>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</si>
  <si>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</si>
  <si>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</si>
  <si>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</si>
  <si>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</si>
  <si>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</si>
  <si>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</si>
  <si>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</si>
  <si>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</si>
  <si>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</si>
  <si>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</si>
  <si>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</si>
  <si>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</si>
  <si>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</si>
  <si>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</si>
  <si>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</si>
  <si>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</si>
  <si>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</si>
  <si>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</si>
  <si>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</si>
  <si>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</si>
  <si>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</si>
  <si>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</si>
  <si>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</si>
  <si>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</si>
  <si>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</si>
  <si>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</si>
  <si>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</si>
  <si>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</si>
  <si>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</si>
  <si>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</si>
  <si>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</si>
  <si>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</si>
  <si>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</si>
  <si>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</si>
  <si>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</si>
  <si>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</si>
  <si>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</si>
  <si>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</si>
  <si>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</si>
  <si>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</si>
  <si>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</si>
  <si>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</si>
  <si>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</si>
  <si>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</si>
  <si>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</si>
  <si>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</si>
  <si>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</si>
  <si>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</si>
  <si>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</si>
  <si>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</si>
  <si>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</si>
  <si>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</si>
  <si>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</si>
  <si>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</si>
  <si>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</si>
  <si>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</si>
  <si>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</si>
  <si>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</si>
  <si>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</si>
  <si>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</si>
  <si>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</si>
  <si>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</si>
  <si>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</si>
  <si>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</si>
  <si>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</si>
  <si>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</si>
  <si>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</si>
  <si>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</si>
  <si>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</si>
  <si>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</si>
  <si>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</si>
  <si>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</si>
  <si>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</si>
  <si>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</si>
  <si>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</si>
  <si>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</si>
  <si>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</si>
  <si>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</si>
  <si>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</si>
  <si>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</si>
  <si>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</si>
  <si>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</si>
  <si>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</si>
  <si>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</si>
  <si>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</si>
  <si>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</si>
  <si>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</si>
  <si>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</si>
  <si>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</si>
  <si>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</si>
  <si>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</si>
  <si>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</si>
  <si>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</si>
  <si>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</si>
  <si>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</si>
  <si>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</si>
  <si>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</si>
  <si>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</si>
  <si>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</si>
  <si>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</si>
  <si>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</si>
  <si>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</si>
  <si>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</si>
  <si>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</si>
  <si>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</si>
  <si>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</si>
  <si>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</si>
  <si>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</si>
  <si>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</si>
  <si>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</si>
  <si>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</si>
  <si>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</si>
  <si>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</si>
  <si>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</si>
  <si>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</si>
  <si>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</si>
  <si>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</si>
  <si>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</si>
  <si>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</si>
  <si>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</si>
  <si>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</si>
  <si>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</si>
  <si>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</si>
  <si>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</si>
  <si>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</si>
  <si>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</si>
  <si>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</si>
  <si>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</si>
  <si>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</si>
  <si>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</si>
  <si>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</si>
  <si>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</si>
  <si>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</si>
  <si>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</si>
  <si>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</si>
  <si>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</si>
  <si>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</si>
  <si>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</si>
  <si>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</si>
  <si>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</si>
  <si>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</si>
  <si>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</si>
  <si>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</si>
  <si>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</si>
  <si>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</si>
  <si>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</si>
  <si>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</si>
  <si>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</si>
  <si>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</si>
  <si>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</si>
  <si>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</si>
  <si>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</si>
  <si>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</si>
  <si>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</si>
  <si>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</si>
  <si>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</si>
  <si>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</si>
  <si>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</si>
  <si>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</si>
  <si>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</si>
  <si>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</si>
  <si>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</si>
  <si>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</si>
  <si>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</si>
  <si>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</si>
  <si>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</si>
  <si>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</si>
  <si>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</si>
  <si>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</si>
  <si>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</si>
  <si>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</si>
  <si>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</si>
  <si>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</si>
  <si>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</si>
  <si>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</si>
  <si>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</si>
  <si>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</si>
  <si>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</si>
  <si>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</si>
  <si>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</si>
  <si>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</si>
  <si>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</si>
  <si>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</si>
  <si>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</si>
  <si>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</si>
  <si>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</si>
  <si>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</si>
  <si>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</si>
  <si>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</si>
  <si>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</si>
  <si>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</si>
  <si>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</si>
  <si>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</si>
  <si>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</si>
  <si>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</si>
  <si>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</si>
  <si>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</si>
  <si>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</si>
  <si>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</si>
  <si>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</si>
  <si>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</si>
  <si>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</si>
  <si>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</si>
  <si>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</si>
  <si>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</si>
  <si>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</si>
  <si>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</si>
  <si>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</si>
  <si>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</si>
  <si>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</si>
  <si>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</si>
  <si>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</si>
  <si>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</si>
  <si>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</si>
  <si>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</si>
  <si>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</si>
  <si>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</si>
  <si>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</si>
  <si>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</si>
  <si>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</si>
  <si>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</si>
  <si>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</si>
  <si>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</si>
  <si>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</si>
  <si>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</si>
  <si>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</si>
  <si>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</si>
  <si>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</si>
  <si>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</si>
  <si>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</si>
  <si>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</si>
  <si>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</si>
  <si>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</si>
  <si>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</si>
  <si>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</si>
  <si>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</si>
  <si>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</si>
  <si>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</si>
  <si>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</si>
  <si>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</si>
  <si>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</si>
  <si>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</si>
  <si>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</si>
  <si>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</si>
  <si>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</si>
  <si>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</si>
  <si>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</si>
  <si>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</si>
  <si>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</si>
  <si>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</si>
  <si>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</si>
  <si>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</si>
  <si>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</si>
  <si>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</si>
  <si>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</si>
  <si>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</si>
  <si>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</si>
  <si>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</si>
  <si>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</si>
  <si>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</si>
  <si>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</si>
  <si>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</si>
  <si>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</si>
  <si>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</si>
  <si>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</si>
  <si>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</si>
  <si>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</si>
  <si>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</si>
  <si>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</si>
  <si>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</si>
  <si>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</si>
  <si>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</si>
  <si>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</si>
  <si>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</si>
  <si>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</si>
  <si>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</si>
  <si>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</si>
  <si>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</si>
  <si>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</si>
  <si>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</si>
  <si>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</si>
  <si>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</si>
  <si>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</si>
  <si>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</si>
  <si>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</si>
  <si>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</si>
  <si>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</si>
  <si>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</si>
  <si>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</si>
  <si>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</si>
  <si>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</si>
  <si>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</si>
  <si>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</si>
  <si>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</si>
  <si>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</si>
  <si>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</si>
  <si>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</si>
  <si>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</si>
  <si>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</si>
  <si>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</si>
  <si>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</si>
  <si>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</si>
  <si>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</si>
  <si>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</si>
  <si>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</si>
  <si>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</si>
  <si>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</si>
  <si>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</si>
  <si>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</si>
  <si>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</si>
  <si>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</si>
  <si>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</si>
  <si>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</si>
  <si>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</si>
  <si>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</si>
  <si>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</si>
  <si>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</si>
  <si>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</si>
  <si>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</si>
  <si>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</si>
  <si>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</si>
  <si>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</si>
  <si>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</si>
  <si>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</si>
  <si>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</si>
  <si>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</si>
  <si>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</si>
  <si>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</si>
  <si>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</si>
  <si>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</si>
  <si>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</si>
  <si>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</si>
  <si>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</si>
  <si>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</si>
  <si>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</si>
  <si>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</si>
  <si>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MATERIAIS DE INFORMÁTICA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</si>
  <si>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</si>
  <si>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</si>
  <si>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</si>
  <si>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</si>
  <si>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</si>
  <si>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</si>
  <si>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</si>
  <si>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</si>
  <si>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</si>
  <si>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</si>
  <si>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</si>
  <si>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</si>
  <si>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</si>
  <si>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</si>
  <si>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</si>
  <si>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</si>
  <si>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</si>
  <si>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</si>
  <si>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</si>
  <si>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</si>
  <si>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</si>
  <si>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</si>
  <si>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</si>
  <si>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</si>
  <si>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</si>
  <si>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</si>
  <si>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</si>
  <si>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</si>
  <si>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</si>
  <si>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</si>
  <si>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</si>
  <si>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</si>
  <si>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</si>
  <si>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</si>
  <si>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</si>
  <si>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</si>
  <si>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</si>
  <si>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</si>
  <si>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</si>
  <si>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</si>
  <si>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</si>
  <si>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</si>
  <si>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</si>
  <si>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</si>
  <si>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</si>
  <si>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</si>
  <si>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</si>
  <si>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</si>
  <si>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</si>
  <si>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RESCISÃO</t>
  </si>
  <si>
    <t>CNPJ / CPF</t>
  </si>
  <si>
    <t>FAVORECIDO</t>
  </si>
  <si>
    <t>Transferência</t>
  </si>
  <si>
    <t xml:space="preserve">   OS RESPONSÁVEL: INSTITUTO DIVA ALVE DO BRASIL - IDAB</t>
  </si>
  <si>
    <t>SINTÉTICO</t>
  </si>
  <si>
    <t xml:space="preserve"> </t>
  </si>
  <si>
    <t>UNIDADE: UPA 24h LIMOEIRO</t>
  </si>
  <si>
    <t>UPA 24h LIMOEIRO</t>
  </si>
  <si>
    <t>MÊS: 10/2022</t>
  </si>
  <si>
    <t>04/10/2022</t>
  </si>
  <si>
    <t>03/10/2022</t>
  </si>
  <si>
    <t>NF 294273</t>
  </si>
  <si>
    <t>FARMACE - INDUSTRIA QUIMICO-FARMACEUTICA CEARENSE LTDA</t>
  </si>
  <si>
    <t>UPA LIMOEIRO (51506-X)</t>
  </si>
  <si>
    <t>1/1NF 9514</t>
  </si>
  <si>
    <t>CA BASTOS</t>
  </si>
  <si>
    <t>1/1NF 9515</t>
  </si>
  <si>
    <t>10/10/2022</t>
  </si>
  <si>
    <t>1/1NF 83966</t>
  </si>
  <si>
    <t>02/10/2022</t>
  </si>
  <si>
    <t>02/09/2022</t>
  </si>
  <si>
    <t>1/1NF 1855</t>
  </si>
  <si>
    <t>FAST MED DIST. DE PRODUTOS HOSP LTDA</t>
  </si>
  <si>
    <t>05/10/2022</t>
  </si>
  <si>
    <t>07/10/2022</t>
  </si>
  <si>
    <t>01/09/2022</t>
  </si>
  <si>
    <t>FGTS e MULTA DE FGTS</t>
  </si>
  <si>
    <t>DEVOLUÇAO FGTS COMP. 09/2022</t>
  </si>
  <si>
    <t xml:space="preserve">UPA LIMOEIRO </t>
  </si>
  <si>
    <t>06/10/2022</t>
  </si>
  <si>
    <t>01/10/2022</t>
  </si>
  <si>
    <t>RESCISOES</t>
  </si>
  <si>
    <t xml:space="preserve"> FRANCISCA PEREIRA BEZERRA</t>
  </si>
  <si>
    <t>FGTS RESCISÓRIO</t>
  </si>
  <si>
    <t>GRRF - GUIA DE RECOLHIMENTO RESCISÓRIO DO FGTS</t>
  </si>
  <si>
    <t>FGTS RECISORIO - FRANCISCA PEREIRA BEZERRA</t>
  </si>
  <si>
    <t>22/09/2022</t>
  </si>
  <si>
    <t>1/2NF 646</t>
  </si>
  <si>
    <t>O.S.DISTRIBUIDORA LTDA</t>
  </si>
  <si>
    <t>Tar DOC/TED Eletrônico - Cobrança referente 07/10/2022</t>
  </si>
  <si>
    <t>13/10/2022</t>
  </si>
  <si>
    <t>01/08/2022</t>
  </si>
  <si>
    <t>SERVIÇO MEDICO</t>
  </si>
  <si>
    <t>1/1NFS-e:2</t>
  </si>
  <si>
    <t>R O ALEXANDRE LTDA</t>
  </si>
  <si>
    <t>Tar DOC/TED Eletrônico - Cobrança referente 10/10/2022</t>
  </si>
  <si>
    <t>20/10/2022</t>
  </si>
  <si>
    <t>RATEIO COMP. 09/2022</t>
  </si>
  <si>
    <t>11/10/2022</t>
  </si>
  <si>
    <t>FUNDO FIXO COMP. 09/2022</t>
  </si>
  <si>
    <t>MAGDA MORENO DE ARAUJO</t>
  </si>
  <si>
    <t>15/10/2022</t>
  </si>
  <si>
    <t>REPASSE COMP. 09/2022</t>
  </si>
  <si>
    <t>SECRETARIA DE SAUDE DO MUNICIPIO DE JUAZEIRO DO NORTE - CE</t>
  </si>
  <si>
    <t>SALARIOS</t>
  </si>
  <si>
    <t>FOLHA COMP. 09/2022</t>
  </si>
  <si>
    <t>CHRYSTOPHER MEDEIROS DA SILVA</t>
  </si>
  <si>
    <t>17/10/2022 A 31/10/2022 = 15 Dias</t>
  </si>
  <si>
    <t>HONORARIOS ADVOCATICIOS</t>
  </si>
  <si>
    <t>1/1NFS-e:174</t>
  </si>
  <si>
    <t>SERVIÇO DE ESCRITORIO, APOIO E GESTAO ADMINISTRATIVA</t>
  </si>
  <si>
    <t>1/1NFS-e:18</t>
  </si>
  <si>
    <t>GABRIELA CALLOU DE MORAIS</t>
  </si>
  <si>
    <t>Tar DOC/TED Eletrônico - Cobrança referente 11/10/2022</t>
  </si>
  <si>
    <t>Tar Lib/Ant Float Pg Sal - Cobrança referente 11/10/2022</t>
  </si>
  <si>
    <t>Tar Pag Salár Créd Conta - Cobrança referente 11/10/2022</t>
  </si>
  <si>
    <t>14/10/2022</t>
  </si>
  <si>
    <t>PERÍODO: 17/10/2022 A 31/10/2022 = 15 Dias</t>
  </si>
  <si>
    <t>15/08/2022</t>
  </si>
  <si>
    <t>01/07/2022</t>
  </si>
  <si>
    <t>1/1NFS-e:444</t>
  </si>
  <si>
    <t>SERVICOS MEDICOS AVIA STAFF EIRELI</t>
  </si>
  <si>
    <t>1/1NFS-e:557</t>
  </si>
  <si>
    <t>CARIRI MEDIC SERVICOS MEDICOS LTDA</t>
  </si>
  <si>
    <t>1/1NFS-e:123</t>
  </si>
  <si>
    <t>CASARAO SAUDE SERVICOS MEDICOS HOSPITALARES LTDA</t>
  </si>
  <si>
    <t>1/1NFS-e:385</t>
  </si>
  <si>
    <t>INTER CLINIC SERVIÇOS DE SAÚDE LTDA ME</t>
  </si>
  <si>
    <t>1/1NFS-e:503</t>
  </si>
  <si>
    <t>LIFE MED SERVIÇOS MÉDICOS LTDA</t>
  </si>
  <si>
    <t>1/1NFS-e:191</t>
  </si>
  <si>
    <t>MED CLINIC SERVIÇOS MEDICOS LTDA</t>
  </si>
  <si>
    <t>1/1NFS-e:99</t>
  </si>
  <si>
    <t>MISSÃO MED - SERVIÇOS MÉDICOS LTDA</t>
  </si>
  <si>
    <t>1/1NFS-e:71</t>
  </si>
  <si>
    <t>SELETIVO MED SERVIÇO MÉDICOS HOSPITALARES LTDA</t>
  </si>
  <si>
    <t>1/1NFS-e:342</t>
  </si>
  <si>
    <t>SERV MEDIC SERVICOS MEDICOS HOSPITALARES LTDA</t>
  </si>
  <si>
    <t>1/1NFS-e:425</t>
  </si>
  <si>
    <t>UNIT - SERVICOS MEDICOS</t>
  </si>
  <si>
    <t>1/1NFS-e:65</t>
  </si>
  <si>
    <t>BELEM &amp; ARRAIS SERVIÇOS DE SAÚDE LTDA</t>
  </si>
  <si>
    <t>1/1NFS-e:28</t>
  </si>
  <si>
    <t>CALLOU MEDICINE LTDA</t>
  </si>
  <si>
    <t>1/1NFS-e:286</t>
  </si>
  <si>
    <t>B1007 MED ASSISTENCIA E SERVICOS MEDICOS LTDA</t>
  </si>
  <si>
    <t>1/1NFS-e:38</t>
  </si>
  <si>
    <t>INGRID MATOS BEZERRA LTDA</t>
  </si>
  <si>
    <t>1/1NFS-e:675</t>
  </si>
  <si>
    <t>MEDCLINIC CARIRI LTDA</t>
  </si>
  <si>
    <t>NF 90409</t>
  </si>
  <si>
    <t>J LAERCIO SOUZA DE VASCONCELOS &amp; CIA LTDA</t>
  </si>
  <si>
    <t>NF 90410</t>
  </si>
  <si>
    <t>1/1NFS-e:283</t>
  </si>
  <si>
    <t>MARCOS PETRUCIO LEITE DA CRUZ</t>
  </si>
  <si>
    <t>1/1NFS-e:26</t>
  </si>
  <si>
    <t>NATALIA MENDES CRUZ</t>
  </si>
  <si>
    <t>1/1NFS-e:32</t>
  </si>
  <si>
    <t>PRISCILLA GRANGEIRO COELHO</t>
  </si>
  <si>
    <t>19/10/2022</t>
  </si>
  <si>
    <t>NF 145775</t>
  </si>
  <si>
    <t>CIRURGICA MONTEBELLO LTDA 140</t>
  </si>
  <si>
    <t>NF 145792</t>
  </si>
  <si>
    <t>NF 17330</t>
  </si>
  <si>
    <t>CIRURGICA MONTEBELLO LTDA 301</t>
  </si>
  <si>
    <t>Tar DOC/TED Eletrônico - Cobrança referente 14/10/2022</t>
  </si>
  <si>
    <t>Tar Pag Salár Créd Conta - Cobrança referente 14/10/2022</t>
  </si>
  <si>
    <t>TELEFONIA FIXA</t>
  </si>
  <si>
    <t>1/1NFS-e:165264</t>
  </si>
  <si>
    <t>BRISANET SERVIÇO DE TELECOMUNICAÇÃO LTDA</t>
  </si>
  <si>
    <t>1/1NFS-e:97726</t>
  </si>
  <si>
    <t>1/1NFS-e:2612190</t>
  </si>
  <si>
    <t>17/10/2022</t>
  </si>
  <si>
    <t>1/1NFS-e:106</t>
  </si>
  <si>
    <t>INTEGRAR SERVICOS MEDICOS</t>
  </si>
  <si>
    <t>1/1NFS-e:1260</t>
  </si>
  <si>
    <t>HSM2 MED SOLUTION SERVICOS EM SAUDE LTDA</t>
  </si>
  <si>
    <t>1/1NFS-e:3</t>
  </si>
  <si>
    <t>Tar DOC/TED Eletrônico - Cobrança referente 17/10/2022</t>
  </si>
  <si>
    <t>12/11/2022</t>
  </si>
  <si>
    <t>1/1NF 4204</t>
  </si>
  <si>
    <t>NUTRIENTES MED DISTR DE MEDICAMENTOS LTDA-EPP</t>
  </si>
  <si>
    <t>18/10/2022</t>
  </si>
  <si>
    <t>1/1NF 4203</t>
  </si>
  <si>
    <t>LOCAÇAO DE EQUIPAMENTOS DE INFORMATICA</t>
  </si>
  <si>
    <t>FATURA 584</t>
  </si>
  <si>
    <t>LOCAÇAO DE EQUIPAMENTOS</t>
  </si>
  <si>
    <t>FATURA 092022</t>
  </si>
  <si>
    <t>PISO FORT LOCACOES E SERVICOS</t>
  </si>
  <si>
    <t>IRRF S/ SALARIOS - DARF 0561</t>
  </si>
  <si>
    <t>IRRF S/ FOLHA COMP. 09/2022</t>
  </si>
  <si>
    <t>SECRETARIA DA RECEITA FEDERAL DO BRASIL</t>
  </si>
  <si>
    <t>INSS SOBRE SALARIOS - GPS</t>
  </si>
  <si>
    <t>INSS S/ FOLHA COMP. 09/2022</t>
  </si>
  <si>
    <t>GPS - GUIA DA PREVIDENCIA SOCIAL</t>
  </si>
  <si>
    <t>AGUA E SANEAMENTO</t>
  </si>
  <si>
    <t>FATURA COMP. 09/2022</t>
  </si>
  <si>
    <t>COMPANHIA DE AGUA E ESGOTO DO CEARA CAGECE</t>
  </si>
  <si>
    <t>FATURA S02764</t>
  </si>
  <si>
    <t>LOCAÇAO DE CENTRAIS DE GASES</t>
  </si>
  <si>
    <t>1/1NFS-e:2215</t>
  </si>
  <si>
    <t>CIARA MAQUINAS E EQUIPAMENTOS COMERCIO LTDA EPP</t>
  </si>
  <si>
    <t>IRRF retido sobre Compra 571 - VITAI</t>
  </si>
  <si>
    <t>PIS/COFINS/CSLL retido sobre Compra 571 - VITAI</t>
  </si>
  <si>
    <t>IRRF retido sobre Compra 121 - CASARAO SAUDE SERVICOS MEDICOS HOSPITALARES LTDA</t>
  </si>
  <si>
    <t>PIS/COFINS/CSLL retido sobre Compra 121 - CASARAO SAUDE SERVICOS MEDICOS HOSPITALARES LTDA</t>
  </si>
  <si>
    <t>IRRF retido sobre Compra 120 -  CASARAO SAUDE SERVICOS MEDICOS HOSPITALARES LTDA</t>
  </si>
  <si>
    <t>PIS/COFINS/CSLL retido sobre Compra 120 - CASARAO SAUDE SERVICOS MEDICOS HOSPITALARES LTDA</t>
  </si>
  <si>
    <t>IRRF retido sobre Compra 181 - MED CLINIC</t>
  </si>
  <si>
    <t>PIS/COFINS/CSLL retido sobre Compra 181 - MED CLINIC</t>
  </si>
  <si>
    <t>IRRF retido sobre Compra 180 - MED CLINIC</t>
  </si>
  <si>
    <t>PIS/COFINS/CSLL retido sobre Compra 180 - MED CLINIC</t>
  </si>
  <si>
    <t>IRRF retido sobre Compra 370 - INTER CLINIC</t>
  </si>
  <si>
    <t>PIS/COFINS/CSLL retido sobre Compra 370 - INTER CLINIC</t>
  </si>
  <si>
    <t>IRRF retido sobre Compra 542 - CARIRI MEDIC</t>
  </si>
  <si>
    <t>PIS/COFINS/CSLL retido sobre Compra 542 - CARIRI MEDIC</t>
  </si>
  <si>
    <t>IRRF retido sobre Compra 66 - SELETIVO MED</t>
  </si>
  <si>
    <t>PIS/COFINS/CSLL retido sobre Compra 66 - SELETIVO MED</t>
  </si>
  <si>
    <t>IRRF retido sobre Compra 490 - LIFE MED SERVIÇOS MEDICOS</t>
  </si>
  <si>
    <t>PIS/COFINS/CSLL retido sobre Compra 490 - LIFE MED SERVIÇOS MEDICOS</t>
  </si>
  <si>
    <t>IRRF retido sobre Compra 335 - SERV MEDIC</t>
  </si>
  <si>
    <t>PIS/COFINS/CSLL retido sobre Compra 335 - SERV MEDIC</t>
  </si>
  <si>
    <t>IRRF retido sobre Compra 84 - MISSÃO MED</t>
  </si>
  <si>
    <t>PIS/COFINS/CSLL retido sobre Compra 84 - MISSÃO MED</t>
  </si>
  <si>
    <t>IRRF retido sobre Compra 416 - UNIT SERVIÇOS</t>
  </si>
  <si>
    <t>PIS/COFINS/CSLL retido sobre Compra 416 - UNIT SERVIÇOS</t>
  </si>
  <si>
    <t>15/09/2022</t>
  </si>
  <si>
    <t>ENGENHARIA CLINICA</t>
  </si>
  <si>
    <t>1/1NFS-e:588</t>
  </si>
  <si>
    <t>HSR MANUTENÇÃO CONSULTORIA ALUGUEL E LIMPEZA EIREL</t>
  </si>
  <si>
    <t>IRRF retido sobre Compra 25 - NATALIA MENDES</t>
  </si>
  <si>
    <t>PIS/COFINS/CSLL retido sobre Compra 25 - NATALIA MENDES</t>
  </si>
  <si>
    <t>IRRF retido sobre Compra 98 - INTEGRAR</t>
  </si>
  <si>
    <t>PIS/COFINS/CSLL retido sobre Compra 98 - INTEGRAR</t>
  </si>
  <si>
    <t>Retenção - ISS Serviços Tomados</t>
  </si>
  <si>
    <t>ISS retido sobre Compra 98 - INTEGRAR</t>
  </si>
  <si>
    <t>PREFEITURA MUNICIPAL DE JUAZEIRO DO NORTE - CE</t>
  </si>
  <si>
    <t>IRRF retido sobre Compra 1228 - HSM2</t>
  </si>
  <si>
    <t>PIS/COFINS/CSLL retido sobre Compra 1228 - HSM2</t>
  </si>
  <si>
    <t>IRRF retido sobre Compra 274 - B1007 MED ASSISTENCIA</t>
  </si>
  <si>
    <t>PIS/COFINS/CSLL retido sobre Compra 274 - B1007 MED ASSISTENCIA</t>
  </si>
  <si>
    <t>IRRF retido sobre Compra 30 - PRISCILLA GRANGEIRO</t>
  </si>
  <si>
    <t>PIS/COFINS/CSLL retido sobre Compra 30 - PRISCILLA GRANGEIRO</t>
  </si>
  <si>
    <t>1/1NFS-e:502</t>
  </si>
  <si>
    <t>HIT CARE NORDESTE IMPORTACAO, COMERCIO E SERVICOS DE PRODUTOS MEDICOS, ODONTOLOGICOS E HOSPITALARES</t>
  </si>
  <si>
    <t>IRRF retido sobre Compra 183 - MED CLINIC</t>
  </si>
  <si>
    <t>PIS/COFINS/CSLL retido sobre Compra 183 - MED CLINIC</t>
  </si>
  <si>
    <t>IRRF retido sobre Compra 497 - LIFE MED</t>
  </si>
  <si>
    <t>PIS/COFINS/CSLL retido sobre Compra 497 - LIFE MED</t>
  </si>
  <si>
    <t>IRRF retido sobre Compra 89 - MISSÃO MED</t>
  </si>
  <si>
    <t>PIS/COFINS/CSLL retido sobre Compra 89 - MISSÃO MED</t>
  </si>
  <si>
    <t>IRRF retido sobre Compra 379 - INTER CLINIC</t>
  </si>
  <si>
    <t>PIS/COFINS/CSLL retido sobre Compra 379 - INTER CLINIC</t>
  </si>
  <si>
    <t>IRRF retido sobre Compra 68 - SELETIVO MED</t>
  </si>
  <si>
    <t>PIS/COFINS/CSLL retido sobre Compra 68 - SELETIVO MED</t>
  </si>
  <si>
    <t>EXAMES MEDICOS</t>
  </si>
  <si>
    <t>1/1NFS-e:246</t>
  </si>
  <si>
    <t>LACAM</t>
  </si>
  <si>
    <t>VIGILANCIA E SEGURANÇA PATRIMONIAL</t>
  </si>
  <si>
    <t>1/1NFS-e:33261</t>
  </si>
  <si>
    <t>SERVIÇO DE LAVANDERIA</t>
  </si>
  <si>
    <t>1/1NFS-e:919</t>
  </si>
  <si>
    <t>COLETA DE LIXO</t>
  </si>
  <si>
    <t>1/1NFS-e:37881</t>
  </si>
  <si>
    <t>CTI AMBIENTAL - COLETA, TRANSPORTE E INCINERACAO LTDA</t>
  </si>
  <si>
    <t>LANCHES E REFEIÇOES</t>
  </si>
  <si>
    <t>1/1NF 4641</t>
  </si>
  <si>
    <t>SOFTWARE / LICENÇA DE USO</t>
  </si>
  <si>
    <t>1/1NFS-e:639</t>
  </si>
  <si>
    <t>31/10/2022</t>
  </si>
  <si>
    <t>SERVIÇO DE RADIOLOGIA</t>
  </si>
  <si>
    <t>1/1NFS-e:29722</t>
  </si>
  <si>
    <t>SAPRA LANDAUER</t>
  </si>
  <si>
    <t>2/2NF 646</t>
  </si>
  <si>
    <t>MANUTENÇAO DE EQUIPAMENTOS</t>
  </si>
  <si>
    <t>1/1NFS-e:606</t>
  </si>
  <si>
    <t xml:space="preserve">ALINE MURINEZ MOREIRA SAMPAIO </t>
  </si>
  <si>
    <t>006.637.253-48</t>
  </si>
  <si>
    <t>FGTS RECISORIO - ALINE MURINEZ MOREIRA SAMPAIO</t>
  </si>
  <si>
    <t>1/1NFS-e:150</t>
  </si>
  <si>
    <t>SOLAR FRIO SERVICOS DE MANUTENCAO E REFRIGERACAO LTDA</t>
  </si>
  <si>
    <t>1/1NFS-e:147</t>
  </si>
  <si>
    <t>Tar DOC/TED Eletrônico - Cobrança referente 20/10/2022</t>
  </si>
  <si>
    <t>ENERGIA ELETRICA</t>
  </si>
  <si>
    <t>1/1NFS-e:31930279</t>
  </si>
  <si>
    <t>COMPANHIA ENERGETICA DO CEARA</t>
  </si>
  <si>
    <t>24/10/2022</t>
  </si>
  <si>
    <t>3/3NF 113637 - CONTRATO DE COMODATO</t>
  </si>
  <si>
    <t>LIFEMED INDL DE EQP ART MED HOSP S A</t>
  </si>
  <si>
    <t>21/10/2022</t>
  </si>
  <si>
    <t>CONTRATO DE COMODATO</t>
  </si>
  <si>
    <t>28/10/2022</t>
  </si>
  <si>
    <t>NF 6435</t>
  </si>
  <si>
    <t>1/1NFS-e:63</t>
  </si>
  <si>
    <t>SOERGO SEGURANCA LTDA</t>
  </si>
  <si>
    <t>05/09/2022</t>
  </si>
  <si>
    <t>1/1NF 1858</t>
  </si>
  <si>
    <t>26/10/2022</t>
  </si>
  <si>
    <t>DEVOLUÇÃO PARCIAL REF. NF 83639</t>
  </si>
  <si>
    <t>DEVOLUÇÃO REF. 4 AMPOLAS DANIFICADAS.</t>
  </si>
  <si>
    <t>22/10/2022</t>
  </si>
  <si>
    <t>NF 15305</t>
  </si>
  <si>
    <t>MAXXI DISTRIBUIDORA DE MEDICAMENTOS HOSPITALARES EIRELI</t>
  </si>
  <si>
    <t>27/10/2022</t>
  </si>
  <si>
    <t>29/10/2022</t>
  </si>
  <si>
    <t>29/09/2022</t>
  </si>
  <si>
    <t>1/1NF 4485</t>
  </si>
  <si>
    <t>DENTAL CENTRO SUL</t>
  </si>
  <si>
    <t>30/10/2022</t>
  </si>
  <si>
    <t>30/09/2022</t>
  </si>
  <si>
    <t>1/1NF 212707</t>
  </si>
  <si>
    <t>SELLENE MEDICAMENTOS</t>
  </si>
  <si>
    <t>1/1NF 166611</t>
  </si>
  <si>
    <t>EXOMED COMERCIO ATACADISTA DE MEDICAMENTOS LTDA</t>
  </si>
  <si>
    <t>1/1NF 166674</t>
  </si>
  <si>
    <t>1/1NF 26608</t>
  </si>
  <si>
    <t>DISTRIMEDICA COMER. PROD. MED. ODONT. LTDA</t>
  </si>
  <si>
    <t>1/1NF 26618</t>
  </si>
  <si>
    <t>MATERIAIS DE LIMPEZA E HIGIENE</t>
  </si>
  <si>
    <t>1/1NF 49795</t>
  </si>
  <si>
    <t>1/1NF 16882</t>
  </si>
  <si>
    <t>PEDRO VICTOR F SILVA</t>
  </si>
  <si>
    <t>1/1NF 16881</t>
  </si>
  <si>
    <t>NF 3357</t>
  </si>
  <si>
    <t>I9 DISTRIBUICAO E COMERCIO LTDA</t>
  </si>
  <si>
    <t>NF 3356</t>
  </si>
  <si>
    <t>NF 17622</t>
  </si>
  <si>
    <t>NF 146944</t>
  </si>
  <si>
    <t>NF 3358</t>
  </si>
  <si>
    <t>Tar DOC/TED Eletrônico - Cobrança referente 27/10/2022</t>
  </si>
  <si>
    <t>01/11/2022</t>
  </si>
  <si>
    <t>1/1NF 85867</t>
  </si>
  <si>
    <t>1/1NF 85872</t>
  </si>
  <si>
    <t>1/1NF 85901</t>
  </si>
  <si>
    <t>1/1NFS-e:41539</t>
  </si>
  <si>
    <t>SERVIÇO DE TELEMETRIA.</t>
  </si>
  <si>
    <t>1/1NF 5502</t>
  </si>
  <si>
    <t>NF 6348</t>
  </si>
  <si>
    <t>LOCAÇAO DE AMBULANCIA</t>
  </si>
  <si>
    <t>1/1NFS-e:25</t>
  </si>
  <si>
    <t>SOMED-SERVIÇOS DE APOIO E ASS. A PACIENTES-EIRELI</t>
  </si>
  <si>
    <t>FRANCISCO HENRIQUE DE SOUSA ALENCAR</t>
  </si>
  <si>
    <t>03/11/2022 A 17/11/2022 = 15 Dias</t>
  </si>
  <si>
    <t>JOSE ALEXANDRE SANTOS DE QUEIROZ SILVA</t>
  </si>
  <si>
    <t>03/11/2022 A 02/12/2022 = 30 Dias</t>
  </si>
  <si>
    <t>FRANCISCO JOSIMAR DE SOUSA</t>
  </si>
  <si>
    <t>MARIA BATISTA RAMOS</t>
  </si>
  <si>
    <t>20/07/2022</t>
  </si>
  <si>
    <t>01/06/2022</t>
  </si>
  <si>
    <t>1/1NFS-e:41212</t>
  </si>
  <si>
    <t>20/09/2022</t>
  </si>
  <si>
    <t>1/1NFS-e:41670</t>
  </si>
  <si>
    <t>02/11/2022</t>
  </si>
  <si>
    <t>1/1NF 147037</t>
  </si>
  <si>
    <t>Tar DOC/TED Eletrônico - Cobrança referente 28/10/2022</t>
  </si>
  <si>
    <t>COMBUSTIVEL</t>
  </si>
  <si>
    <t>1/1NF 2256</t>
  </si>
  <si>
    <t>JOAO PAULO DE ALENCAR GRANGEIRO COMERCIO DE COMBUSTIVEL LTDA</t>
  </si>
  <si>
    <t>00.394.460/0058-87</t>
  </si>
  <si>
    <t>EXTIMAC</t>
  </si>
  <si>
    <t>07.047.251/0001-70</t>
  </si>
  <si>
    <t>TS COMERCIAL DE MED. E REP. LTDA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</si>
  <si>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</si>
  <si>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</si>
  <si>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</si>
  <si>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</si>
  <si>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</si>
  <si>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</si>
  <si>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</si>
  <si>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</si>
  <si>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</si>
  <si>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</si>
  <si>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</si>
  <si>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</si>
  <si>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</si>
  <si>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</si>
  <si>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</si>
  <si>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</si>
  <si>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</si>
  <si>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</si>
  <si>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</si>
  <si>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</si>
  <si>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</si>
  <si>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</si>
  <si>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</si>
  <si>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</si>
  <si>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</si>
  <si>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</si>
  <si>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</si>
  <si>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</si>
  <si>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</si>
  <si>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</si>
  <si>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</si>
  <si>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</si>
  <si>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</si>
  <si>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</si>
  <si>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</si>
  <si>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</si>
  <si>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</si>
  <si>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</si>
  <si>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</si>
  <si>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</si>
  <si>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</si>
  <si>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</si>
  <si>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</si>
  <si>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</si>
  <si>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</si>
  <si>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</si>
  <si>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</si>
  <si>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</si>
  <si>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</si>
  <si>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</si>
  <si>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</si>
  <si>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</si>
  <si>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</si>
  <si>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</si>
  <si>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</si>
  <si>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</si>
  <si>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</si>
  <si>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</si>
  <si>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</si>
  <si>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</si>
  <si>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</si>
  <si>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</si>
  <si>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</si>
  <si>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</si>
  <si>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</si>
  <si>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</si>
  <si>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</si>
  <si>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</si>
  <si>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</si>
  <si>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</si>
  <si>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</si>
  <si>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</si>
  <si>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</si>
  <si>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</si>
  <si>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</si>
  <si>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</si>
  <si>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</si>
  <si>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</si>
  <si>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</si>
  <si>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</si>
  <si>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</si>
  <si>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</si>
  <si>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</si>
  <si>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</si>
  <si>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</si>
  <si>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</si>
  <si>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</si>
  <si>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</si>
  <si>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</si>
  <si>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</si>
  <si>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</si>
  <si>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</si>
  <si>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</si>
  <si>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</si>
  <si>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</si>
  <si>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</si>
  <si>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</si>
  <si>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</si>
  <si>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</si>
  <si>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</si>
  <si>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</si>
  <si>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</si>
  <si>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</si>
  <si>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</si>
  <si>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</si>
  <si>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</si>
  <si>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</si>
  <si>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</si>
  <si>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</si>
  <si>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</si>
  <si>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</si>
  <si>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</si>
  <si>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</si>
  <si>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</si>
  <si>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</si>
  <si>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</si>
  <si>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</si>
  <si>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</si>
  <si>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</si>
  <si>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</si>
  <si>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</si>
  <si>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</si>
  <si>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</si>
  <si>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</si>
  <si>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</si>
  <si>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</si>
  <si>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</si>
  <si>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</si>
  <si>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</si>
  <si>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</si>
  <si>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</si>
  <si>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</si>
  <si>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</si>
  <si>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</si>
  <si>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</si>
  <si>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</si>
  <si>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</si>
  <si>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</si>
  <si>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</si>
  <si>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</si>
  <si>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</si>
  <si>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</si>
  <si>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</si>
  <si>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</si>
  <si>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</si>
  <si>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</si>
  <si>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</si>
  <si>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</si>
  <si>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</si>
  <si>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</si>
  <si>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</si>
  <si>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</si>
  <si>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COLD SERVICOS DE SAUDE LTDA - ME</t>
  </si>
  <si>
    <t>27.809.935/0001-70</t>
  </si>
  <si>
    <t>ELIT MED</t>
  </si>
  <si>
    <t>28.633.248/0001-09</t>
  </si>
  <si>
    <t>NEW MED SERVICOS MEDICOS HOSPITALARES LTDA</t>
  </si>
  <si>
    <t>32.052.903/0001-02</t>
  </si>
  <si>
    <t>20.971.900/0001-93</t>
  </si>
  <si>
    <t>SELETIVO MED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</si>
  <si>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</si>
  <si>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</si>
  <si>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</si>
  <si>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</si>
  <si>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</si>
  <si>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</si>
  <si>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</si>
  <si>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</si>
  <si>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</si>
  <si>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</si>
  <si>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</si>
  <si>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</si>
  <si>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</si>
  <si>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</si>
  <si>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</si>
  <si>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CLIMEC - CLINICA MEDICA DO CARIRI</t>
  </si>
  <si>
    <t>07.047.620/0001-25</t>
  </si>
  <si>
    <t>31.318.902/0001-02</t>
  </si>
  <si>
    <t>42.035.556/0001-63</t>
  </si>
  <si>
    <t>PEDRO IVO MARTINS CIDADE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</si>
  <si>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</si>
  <si>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</si>
  <si>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</si>
  <si>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</si>
  <si>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</si>
  <si>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</si>
  <si>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</si>
  <si>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</si>
  <si>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</si>
  <si>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EXTREMO MED SERVICOS MEDICOS HOSPITALARES LTDA</t>
  </si>
  <si>
    <t>34.842.224/0001-62</t>
  </si>
  <si>
    <t>11.196.770/0001-78</t>
  </si>
  <si>
    <t>JOSE WICTOR MOURA DE SOUZA</t>
  </si>
  <si>
    <t>066.709.133-54</t>
  </si>
  <si>
    <t>RICARDO OLIVEIRA ALEXANDRE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</si>
  <si>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</si>
  <si>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</si>
  <si>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</si>
  <si>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</si>
  <si>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</si>
  <si>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 - DISTRIBUICAO, IMPORTACAO E EXPORTACAO DE MEDICAMENTOS LTDA</t>
  </si>
  <si>
    <t>15.218.561/0001-39</t>
  </si>
  <si>
    <t>ERON FRIOS SERVIÇOS DE MANUT E REFRIG. LTDA</t>
  </si>
  <si>
    <t>07.343.458/0001-92</t>
  </si>
  <si>
    <t>EVEREST SERVIÇOS MÉDICOS LTDA</t>
  </si>
  <si>
    <t>29.131.246/0001-84</t>
  </si>
  <si>
    <t>07.900.562/0001-30</t>
  </si>
  <si>
    <t>SUPREMO MED SERVIÇO MÉDICOS HOSPITALARES LTDA</t>
  </si>
  <si>
    <t>32.305.226/0001-97</t>
  </si>
  <si>
    <t>ESSENCE MED SERVIÇOS MEDICOS HOSPITALARES LTDA</t>
  </si>
  <si>
    <t>31.253.569/0001-92</t>
  </si>
  <si>
    <t>BIOMEDICI SAUDE INTEGRALIZADA LTDA - ME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</si>
  <si>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</si>
  <si>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</si>
  <si>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</si>
  <si>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</si>
  <si>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</si>
  <si>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</si>
  <si>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</si>
  <si>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</si>
  <si>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JOSE ANACLETO SOBRINHO</t>
  </si>
  <si>
    <t>JA COMERCIO DE DESCARTAVEIS LTDA EPP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</si>
  <si>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</si>
  <si>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</si>
  <si>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</si>
  <si>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</si>
  <si>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</si>
  <si>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</si>
  <si>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</si>
  <si>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CICLOMED SERVIÇOS MÉDICOS HOSPITALARES LTDA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</si>
  <si>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</si>
  <si>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</si>
  <si>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</si>
  <si>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</si>
  <si>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</si>
  <si>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</si>
  <si>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</si>
  <si>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</si>
  <si>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ART MEDICA COM E REP DE PROD HOSP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</si>
  <si>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</si>
  <si>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</si>
  <si>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</si>
  <si>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</si>
  <si>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</si>
  <si>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</si>
  <si>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</si>
  <si>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</si>
  <si>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</si>
  <si>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</si>
  <si>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</si>
  <si>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</si>
  <si>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</si>
  <si>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</si>
  <si>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</si>
  <si>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</si>
  <si>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</si>
  <si>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</si>
  <si>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</si>
  <si>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</si>
  <si>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</si>
  <si>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BELIEVE FARMA COM. ME E MAT. H</t>
  </si>
  <si>
    <t>JHFM SERVIÇOS EM SAÚDE LTDA</t>
  </si>
  <si>
    <t>RX2 DISTRIBUIDORA DE MEDICAMENTOS E EQUIP HOSP. LTDA</t>
  </si>
  <si>
    <t>MEDIPRO COMERCIO DE PRODUTOS HOSPITALARES EIRELI - ME</t>
  </si>
  <si>
    <t>ULTRAMEGA DISTRIBUIDORA HOSPITALAR LTDA</t>
  </si>
  <si>
    <t>21.596.736/0001-44</t>
  </si>
  <si>
    <t>19.276.123/0001-88</t>
  </si>
  <si>
    <t>DEDETIZADORA MATAMIL</t>
  </si>
  <si>
    <t>34.834.806/0001-05</t>
  </si>
  <si>
    <t>OUT CLINIC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</si>
  <si>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</si>
  <si>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</si>
  <si>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</si>
  <si>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</si>
  <si>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</si>
  <si>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</si>
  <si>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</si>
  <si>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</si>
  <si>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</si>
  <si>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</si>
  <si>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</si>
  <si>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</si>
  <si>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ULTRA MED</t>
  </si>
  <si>
    <t>29.212.028/0001-74</t>
  </si>
  <si>
    <t>ANTONIO DO NASCIMENTO QUESADO 30760771391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</si>
  <si>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</si>
  <si>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</si>
  <si>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</si>
  <si>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</si>
  <si>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</si>
  <si>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</si>
  <si>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</si>
  <si>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</si>
  <si>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</si>
  <si>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</si>
  <si>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</si>
  <si>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</si>
  <si>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</si>
  <si>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</si>
  <si>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</si>
  <si>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</si>
  <si>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INOV SAUDE</t>
  </si>
  <si>
    <t>29.294.443/0001-14</t>
  </si>
  <si>
    <t xml:space="preserve">CICERO RICARDO DA SILVA SANTANA </t>
  </si>
  <si>
    <t xml:space="preserve">MEDCLEAN PRODUTOS E EQUIPAMENTOS HOSPITALARES </t>
  </si>
  <si>
    <t>18.727.053/0001-74</t>
  </si>
  <si>
    <t>KALLEB CAJUEIRO CAMPOS BARRETOS ME</t>
  </si>
  <si>
    <t>08.708.544/0001-14</t>
  </si>
  <si>
    <t>DIANA THAIS GURGEL FREIRE</t>
  </si>
  <si>
    <t>907.853.123-15</t>
  </si>
  <si>
    <t>CICERA CRISTINA DE LIMA SILVA</t>
  </si>
  <si>
    <t>949.330.143-53</t>
  </si>
  <si>
    <t>ALFA DIST. DE MEDICAMENTOS E MATERIAIS HOSPITALARE</t>
  </si>
  <si>
    <t>31.175.808/0001-33</t>
  </si>
  <si>
    <t>37.749.758/0001-37</t>
  </si>
  <si>
    <t>HIT CARE NORDESTE IMPORTAÇÃO COMERC</t>
  </si>
  <si>
    <t>33.921.755/0001-88</t>
  </si>
  <si>
    <t>TORRES SERVICOS DE ASSISTENCIA MEDICA LTDA</t>
  </si>
  <si>
    <t>43.873.636/0001-50</t>
  </si>
  <si>
    <t>ROBSON SULLIVAN RIBEIRO NOGUEIRA</t>
  </si>
  <si>
    <t>19.030.953/0001-20</t>
  </si>
  <si>
    <t>MAX ELETRO MAGAZINE LTDA</t>
  </si>
  <si>
    <t>02.347.734/0001-77</t>
  </si>
  <si>
    <t>44.226.923/0001-31</t>
  </si>
  <si>
    <t>16.902.612/0001-00</t>
  </si>
  <si>
    <t>08.674.752/0003-01</t>
  </si>
  <si>
    <t>08.674.752/0001-40</t>
  </si>
  <si>
    <t>50.429.810/0001-36</t>
  </si>
  <si>
    <t>38.056.873/0001-99</t>
  </si>
  <si>
    <t>A.B. MEDIC - SERVICOS MEDICOS ESPECIALIZADOS LTDA</t>
  </si>
  <si>
    <t>40.110.037/0001-97</t>
  </si>
  <si>
    <t xml:space="preserve">CICERO FIGUEIREDO DA SILVA </t>
  </si>
  <si>
    <t>326.747.403-53</t>
  </si>
  <si>
    <t xml:space="preserve">DELIANA ALVES DOS SANTOS </t>
  </si>
  <si>
    <t xml:space="preserve">026.925.163-46 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</si>
  <si>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</si>
  <si>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</si>
  <si>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</si>
  <si>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</si>
  <si>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</si>
  <si>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</si>
  <si>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</si>
  <si>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</si>
  <si>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ISABELLE ALVES MARANHAO FIGUEIREDO</t>
  </si>
  <si>
    <t>100.901.174-09</t>
  </si>
  <si>
    <t xml:space="preserve">JAIRLANIA NOGUEIRA DA CRUZ NEVES </t>
  </si>
  <si>
    <t>023.504.813-52</t>
  </si>
  <si>
    <t>ARLINDA REGIS DE SOUZA OLIVEIRA</t>
  </si>
  <si>
    <t>724.165.053-00</t>
  </si>
  <si>
    <t>CARLOS WILLDEMBERTY DE SOUSA FERREIRA</t>
  </si>
  <si>
    <t>034.614.763-82</t>
  </si>
  <si>
    <t>LUCIA BATISTA ALVES</t>
  </si>
  <si>
    <t>630.113.603-91</t>
  </si>
  <si>
    <t>MARIA APARECIDA ALENCAR PINHEIRO</t>
  </si>
  <si>
    <t>817.198.683-87</t>
  </si>
  <si>
    <t>MARIA DO SOCORRO ALVES DE SOUZA</t>
  </si>
  <si>
    <t>760.548.023-72</t>
  </si>
  <si>
    <t>MARIA FABÍOLA DA SILVA FERREIRA</t>
  </si>
  <si>
    <t>055.639.953-64</t>
  </si>
  <si>
    <t>PAULO RICARDO PEREIRA DA SILVA SIMOES DE SOUZA</t>
  </si>
  <si>
    <t>364.428.358-39</t>
  </si>
  <si>
    <t>RANIERE FERREIRA ALMEIDA</t>
  </si>
  <si>
    <t>356.034.884-68</t>
  </si>
  <si>
    <t xml:space="preserve">BRUNA LOBO TOMAS </t>
  </si>
  <si>
    <t>044.712.593-18</t>
  </si>
  <si>
    <t>ITALO MATHEUS DE FRANCA CRUZ</t>
  </si>
  <si>
    <t>055.553.553-35</t>
  </si>
  <si>
    <t>HIONARA DE SOUSA OLIVEIRA</t>
  </si>
  <si>
    <t>048.380.383-99</t>
  </si>
  <si>
    <t>CICERA BATISTA RAMOS LIMA</t>
  </si>
  <si>
    <t>005.002.443-40</t>
  </si>
  <si>
    <t>RF SOARES LTDA</t>
  </si>
  <si>
    <t>38.112.351/0001-67</t>
  </si>
  <si>
    <t>JOAO DE SOUSA ALVES NETTO</t>
  </si>
  <si>
    <t>067.763.393-92</t>
  </si>
  <si>
    <t>NAYANNA KARLA ALVES FEITO</t>
  </si>
  <si>
    <t>013.117.793-10</t>
  </si>
  <si>
    <t>CASA DO ELETRICISTA HOME CENTER</t>
  </si>
  <si>
    <t>06.942.056/0001-41</t>
  </si>
  <si>
    <t>SANDREANY SOUZA ALVES DE QUEIROZ</t>
  </si>
  <si>
    <t>700.782.894-91</t>
  </si>
  <si>
    <t>21.152.532/0001-14</t>
  </si>
  <si>
    <t>ELLEN KARINE SARAIVA DE SOUSA</t>
  </si>
  <si>
    <t>41.573.052/0001-34</t>
  </si>
  <si>
    <t>40.619.828/0001-47</t>
  </si>
  <si>
    <t>FABYOLA ROMAO SEDRIM SILVA</t>
  </si>
  <si>
    <t>060.483.763-16</t>
  </si>
  <si>
    <t>LUIS EDUARDO SANTANA REINALDO</t>
  </si>
  <si>
    <t xml:space="preserve">010.613.183-46 </t>
  </si>
  <si>
    <t>NAGELA DE OLIVEIRA MOURA</t>
  </si>
  <si>
    <t>981.388.803-25</t>
  </si>
  <si>
    <t>PRISCILA MICAELA MATEUS DE LIMA</t>
  </si>
  <si>
    <t>030.058.173-42</t>
  </si>
  <si>
    <t>JOAO L. CAVALCANTI</t>
  </si>
  <si>
    <t>09.426.789/0001-11</t>
  </si>
  <si>
    <t>NATAL ASSISTENCIA MEDICA E ATENDIMENTO A SAUDE LTDA</t>
  </si>
  <si>
    <t>21.909.432/0001-90</t>
  </si>
  <si>
    <t>NATALIA FERREIRA RIBEIRO</t>
  </si>
  <si>
    <t>054.781.303-11</t>
  </si>
  <si>
    <t>VB SERVICOS</t>
  </si>
  <si>
    <t>42.720.993/0001-16</t>
  </si>
  <si>
    <t>12.882.932/0001-94</t>
  </si>
  <si>
    <t>VAGNER SALES DOS SANTOS</t>
  </si>
  <si>
    <t>41.658.195/0001-49</t>
  </si>
  <si>
    <t>GRF - GUIA DE RECOLHIMENTO DO FGTS</t>
  </si>
  <si>
    <t>07.974.082/0001-14</t>
  </si>
  <si>
    <t>COMERCIO DE INFORMATICA MEGASYSTEM LTDA - EPP</t>
  </si>
  <si>
    <t>05.003.071/0001-61</t>
  </si>
  <si>
    <t>MUNICIPIO DE BREJO SANTO</t>
  </si>
  <si>
    <t>07.620.701/0001-72</t>
  </si>
  <si>
    <t>TRI MEDIC</t>
  </si>
  <si>
    <t>29.070.512/0002-97</t>
  </si>
  <si>
    <t>SISTER MEDICS</t>
  </si>
  <si>
    <t>43.203.362/0001-92</t>
  </si>
  <si>
    <t>43.051.182/0001-32</t>
  </si>
  <si>
    <t>ANA AURELIA SILVA BARROS</t>
  </si>
  <si>
    <t>946.199.803-15</t>
  </si>
  <si>
    <t>CICERO ALBERTO FERREIRA SILVA</t>
  </si>
  <si>
    <t>369.421.973-00</t>
  </si>
  <si>
    <t>CICERO DE MEDEIROS LIMA FILHO</t>
  </si>
  <si>
    <t>074.236.033-41</t>
  </si>
  <si>
    <t>CICERO MARCOS XANDU</t>
  </si>
  <si>
    <t>959.260.113-53</t>
  </si>
  <si>
    <t>DANILO COELHO DE SOUZA</t>
  </si>
  <si>
    <t>048.468.803-03</t>
  </si>
  <si>
    <t>FRANCISCA MARIA DE OLIVEIRA</t>
  </si>
  <si>
    <t>400.558.173-00</t>
  </si>
  <si>
    <t>JOSE SAMUEL DA SILVA TENORIO</t>
  </si>
  <si>
    <t>615.536.683-75</t>
  </si>
  <si>
    <t>POLIANA RODRIGUES DE QUEIROZ</t>
  </si>
  <si>
    <t>183.520.988-29</t>
  </si>
  <si>
    <t>SOLEANE LAVOR DE ALMEIDA</t>
  </si>
  <si>
    <t>000.493.233-18</t>
  </si>
  <si>
    <t>ANTONIO RODRIGUES DE SOUSA</t>
  </si>
  <si>
    <t>070.712.903-69</t>
  </si>
  <si>
    <t>MARIA JAQUELINE SOUZA SILVA GONDIM</t>
  </si>
  <si>
    <t>055.301.713-62</t>
  </si>
  <si>
    <t>EDVAN MONTEIRO GOMES</t>
  </si>
  <si>
    <t>053.478.353-89</t>
  </si>
  <si>
    <t>GILVANEIDE ALVES GRANGEIRO</t>
  </si>
  <si>
    <t>930.013.553-87</t>
  </si>
  <si>
    <t>JAQUELINE CARLA SOARES DA SILVA</t>
  </si>
  <si>
    <t>864.151.823-15</t>
  </si>
  <si>
    <t>MARIA ADRIANE FERNANDES MACHADO</t>
  </si>
  <si>
    <t>018.228.843-90</t>
  </si>
  <si>
    <t>MARIA DE FATIMA BATISTA</t>
  </si>
  <si>
    <t>400.773.223-04</t>
  </si>
  <si>
    <t>055.772.363-98</t>
  </si>
  <si>
    <t>DPROSMED DISTRIBUIDORA DE PRODUTOS MEDICOS</t>
  </si>
  <si>
    <t>11.449.180/0001-00</t>
  </si>
  <si>
    <t>NNMED-DIST IMP E EXPORT DE MED LTDA EPP</t>
  </si>
  <si>
    <t>PREFEITURA MUNICIPAL DE MOSSORÓ - RN</t>
  </si>
  <si>
    <t>08.348.971/0001-39</t>
  </si>
  <si>
    <t>LUIZA DAMASCENO DE BARROS</t>
  </si>
  <si>
    <t>618.620.883-49</t>
  </si>
  <si>
    <t>020.924.773-82</t>
  </si>
  <si>
    <t>DANIELE MARIA DE OLIVEIRA</t>
  </si>
  <si>
    <t>806.035.723-91</t>
  </si>
  <si>
    <t>ELIOMAR FERREIRA DE MATOS</t>
  </si>
  <si>
    <t xml:space="preserve">766.162.583-00 </t>
  </si>
  <si>
    <t>GASPAR FERNANDES DA SILVA</t>
  </si>
  <si>
    <t>055.639.943-92</t>
  </si>
  <si>
    <t>MARIA SOLANGE SANTOS DA SILVA</t>
  </si>
  <si>
    <t>750.288.913-20</t>
  </si>
  <si>
    <t>PAULO EDSON MACEDO OLEGARIO</t>
  </si>
  <si>
    <t>561.913.753-87</t>
  </si>
  <si>
    <t>ROBERTO FERREIRA LIMA</t>
  </si>
  <si>
    <t>004.900.933-88</t>
  </si>
  <si>
    <t>VALDIR VIEIRA DE LIMA</t>
  </si>
  <si>
    <t>624.638.023-91</t>
  </si>
  <si>
    <t>MARIA DE FATIMA BATISTA DE ALMEIDA</t>
  </si>
  <si>
    <t>806.359.973-04</t>
  </si>
  <si>
    <t>GURGELMIX MAQUINAS E FERRAMENTAS</t>
  </si>
  <si>
    <t>29.302.348/0005-49</t>
  </si>
  <si>
    <t>BEZERRA SERVICOS MEDICOS LTDA</t>
  </si>
  <si>
    <t>46.197.864/0001-46</t>
  </si>
  <si>
    <t>NOVAIS SERVICOS MEDICOS LTDA</t>
  </si>
  <si>
    <t>45.949.855/0001-00</t>
  </si>
  <si>
    <t>34.895.127/0001-38</t>
  </si>
  <si>
    <t>TRIBUNAL DE JUSTICA DO ESTADO DO CEARA</t>
  </si>
  <si>
    <t>09.444.530/0001-01</t>
  </si>
  <si>
    <t>CICERO ALVES PINHEIRO</t>
  </si>
  <si>
    <t>061.186.093-73</t>
  </si>
  <si>
    <t>MARIA DAYANE MEDEIROS SANTOS</t>
  </si>
  <si>
    <t>044.334.843-00</t>
  </si>
  <si>
    <t>MARIA DE JESUS FRANÇA GUEDES</t>
  </si>
  <si>
    <t>993.895.503-78</t>
  </si>
  <si>
    <t>NAGELA PABLINE SILVA DE LIMA</t>
  </si>
  <si>
    <t>434.010.418-35</t>
  </si>
  <si>
    <t xml:space="preserve"> SUYANNE TAVARES DE ALENCAR</t>
  </si>
  <si>
    <t>010.488.383-90</t>
  </si>
  <si>
    <t>22.319.399/0001-00</t>
  </si>
  <si>
    <t>REDEGAS ENGENHARIA</t>
  </si>
  <si>
    <t>35.956.030/0001-50</t>
  </si>
  <si>
    <t>DEDETIZADORA BARATINHA</t>
  </si>
  <si>
    <t>07.438.417/0001-80</t>
  </si>
  <si>
    <t>CARAJAS CONSTRUCOES</t>
  </si>
  <si>
    <t>03.656.804/0019-60</t>
  </si>
  <si>
    <t>CA BASTOS ME</t>
  </si>
  <si>
    <t>23.188.464/0001-79</t>
  </si>
  <si>
    <t>26.383.079/0001-70</t>
  </si>
  <si>
    <t>APARECIDA GISELE DOS SANTOS</t>
  </si>
  <si>
    <t>071.456.253-00</t>
  </si>
  <si>
    <t>DANIEL ROCHA FELIPE</t>
  </si>
  <si>
    <t>077.863.693-33</t>
  </si>
  <si>
    <t>DIEGO WYLKLAS DOS SANTOS SILVA</t>
  </si>
  <si>
    <t>080.080.103-20</t>
  </si>
  <si>
    <t>MISLEYQUELY PINHEIRO TEIXEIRA</t>
  </si>
  <si>
    <t>000.908.293-01</t>
  </si>
  <si>
    <t>BANCO DO BRASIL (AG. 1523-7 C.C 51.506-X)</t>
  </si>
  <si>
    <t>32.975.060/0001-16</t>
  </si>
  <si>
    <t>05.329.222/0001-76</t>
  </si>
  <si>
    <t>22.747.930/0001-46</t>
  </si>
  <si>
    <t>47.258.691/0001-91</t>
  </si>
  <si>
    <t>15.624.187/0001-71</t>
  </si>
  <si>
    <t>LEONARDO BELO DE OLIVEIRA</t>
  </si>
  <si>
    <t>LUCAS LIMA ROQUE</t>
  </si>
  <si>
    <t xml:space="preserve">630.021.593-87 </t>
  </si>
  <si>
    <t>621.564.583-40</t>
  </si>
  <si>
    <t>065.938.223-70</t>
  </si>
  <si>
    <t>660.848.733-91</t>
  </si>
  <si>
    <t>SALARIO</t>
  </si>
  <si>
    <t>ADIANTAMENTO SALARIAL</t>
  </si>
  <si>
    <t>13º SALARIO - 1ª Parcela</t>
  </si>
  <si>
    <t>13º SALARIO</t>
  </si>
  <si>
    <t>13º SALARIO - 2ª Parcela</t>
  </si>
  <si>
    <t>IRRF S/ SALARIOS - EMPREG SEM VINCULO 0588</t>
  </si>
  <si>
    <t>FGTS E MULTA DE FGTS</t>
  </si>
  <si>
    <t>PROVISIONAMENTO (RESCISOES)</t>
  </si>
  <si>
    <t>PENSAO ALIMENTICIA</t>
  </si>
  <si>
    <t>BENEFICIOS</t>
  </si>
  <si>
    <t>BLOQUEIO JUDICIAL</t>
  </si>
  <si>
    <t>DEPOSITO/BLOQUEIO JUDICIAL</t>
  </si>
  <si>
    <t>PROCESSOS JUDICIAIS</t>
  </si>
  <si>
    <t>METERIAL DE INFORMATICA</t>
  </si>
  <si>
    <t>MATERIAL DE CONSTRUÇÃO</t>
  </si>
  <si>
    <t>PARA MANUTENÇAO PREDIAL</t>
  </si>
  <si>
    <t>MATERIAIS APLICADOS NA PRESTAÇAO DE SERVIÇOS</t>
  </si>
  <si>
    <t>MATERIAL GRAFICO</t>
  </si>
  <si>
    <t>MATERIAIS DE ESCRITORIO</t>
  </si>
  <si>
    <t xml:space="preserve">MATERIAL DE EXPEDIENTE </t>
  </si>
  <si>
    <t>ALIMENTAÇAO</t>
  </si>
  <si>
    <t>COLETA DE RESIDUOS HOSPITALARES</t>
  </si>
  <si>
    <t>ESTERILIZAÇAO</t>
  </si>
  <si>
    <t>SERVIÇO DE LIMPEZA E HIGIENIZAÇAO</t>
  </si>
  <si>
    <t>SERVIÇO DE DEDETIZAÇAO</t>
  </si>
  <si>
    <t>SERVIÇOS DE DEDETIZAÇAO/DESRATIZAÇAO</t>
  </si>
  <si>
    <t>EXAMES LABORATORIAIS E DE IMAGEM</t>
  </si>
  <si>
    <t>MANUTENÇAO PREDIAL</t>
  </si>
  <si>
    <t>MANUTENÇAO EQUIPAMENTOS EM GERAL</t>
  </si>
  <si>
    <t>RECARGA DE EXTINTOR</t>
  </si>
  <si>
    <t>MANUTENÇAO EQUIPAMENTOS DE INFORMATICA</t>
  </si>
  <si>
    <t>MANUTENÇAO PREVENTIVA E CORRETIVA (ENGENHARIA CLINICA)</t>
  </si>
  <si>
    <t>SEGURO DE IMOVEIS</t>
  </si>
  <si>
    <t>TELEFONIA MOVEL</t>
  </si>
  <si>
    <t>GAS NATURAL</t>
  </si>
  <si>
    <t>AGUA/ESGOTO</t>
  </si>
  <si>
    <t>TELEFONIA E INTERNET</t>
  </si>
  <si>
    <t>LOCAÇAO DE EQUIPAMENTOS EM GERAL</t>
  </si>
  <si>
    <t>LOCAÇAO PREDIAL</t>
  </si>
  <si>
    <t>TRANSPORTE DE MERCADORIA</t>
  </si>
  <si>
    <t>RETENÇAO - GPS 2631 - INSS</t>
  </si>
  <si>
    <t>DEVOLUÇAO</t>
  </si>
  <si>
    <t>TRANSFERENCIA DE SAIDA</t>
  </si>
  <si>
    <t>RESGATE POUPANÇA</t>
  </si>
  <si>
    <t>TRANSFERENCIA DE ENTRADA</t>
  </si>
  <si>
    <t>APLICAÇAO POUPANÇA</t>
  </si>
  <si>
    <t>TRANSPORTE URBANO (TAXI, UBER)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</si>
  <si>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</si>
  <si>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</si>
  <si>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</si>
  <si>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</si>
  <si>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</si>
  <si>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</si>
  <si>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</si>
  <si>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</si>
  <si>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</si>
  <si>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</si>
  <si>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</si>
  <si>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</si>
  <si>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</si>
  <si>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</si>
  <si>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 xml:space="preserve">ASSESSORIA JURIDICA </t>
  </si>
  <si>
    <t>CARTORIO</t>
  </si>
  <si>
    <t>AUDITORIAS CONTABEIS, FISCAIS E FINANCEIRAS</t>
  </si>
  <si>
    <t>CURSOS E TREINAMENTOS</t>
  </si>
  <si>
    <t>EDUCAÇAO CONTINUADA</t>
  </si>
  <si>
    <t>TECNOLOGIA DA INFORMAÇAO</t>
  </si>
  <si>
    <t>TARIFAS BANCARIAS</t>
  </si>
  <si>
    <t>CONTRIBUIÇAO SINDICAL</t>
  </si>
  <si>
    <t>101.40</t>
  </si>
  <si>
    <t>(+) RECEITAS</t>
  </si>
  <si>
    <t>(-) DESPESAS</t>
  </si>
  <si>
    <t>Área de Apoio</t>
  </si>
  <si>
    <t>D1 Saldo em CC e Aplicações Financeiras</t>
  </si>
  <si>
    <t>D2 Fundo Fixo de Caixa (Caixa Pequena)</t>
  </si>
  <si>
    <t>D3 Avisos de Créditos não Lançados nos Extratos Bancários</t>
  </si>
  <si>
    <t>D4 Cheques Emitidos e não Descontados</t>
  </si>
  <si>
    <t>D5 Avisos de Débitos não Lançados nos Extratos Bancários</t>
  </si>
  <si>
    <t>D SALDO FINANCEIRO DISPONÍVEL PARA O PERÍODO SEGUINTE</t>
  </si>
  <si>
    <t>A  SALDO FINANCEIRO NO MÊS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</si>
</sst>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4" fontId="19" fillId="0" borderId="58" xfId="3426" applyNumberFormat="1" applyBorder="1"/>
    <xf numFmtId="4" fontId="19" fillId="0" borderId="58" xfId="3628" applyNumberFormat="1" applyBorder="1"/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89" fillId="0" borderId="0" xfId="0" applyFont="1"/>
    <xf numFmtId="0" fontId="3" fillId="0" borderId="1" xfId="4489" applyFont="1" applyBorder="1" applyAlignment="1">
      <alignment horizontal="right" vertical="center"/>
    </xf>
    <xf numFmtId="0" fontId="89" fillId="2" borderId="0" xfId="0" applyFont="1" applyFill="1" applyAlignment="1" applyProtection="1">
      <alignment horizontal="center" vertical="center"/>
      <protection locked="0"/>
    </xf>
    <xf numFmtId="0" fontId="89" fillId="2" borderId="0" xfId="0" applyFont="1" applyFill="1" applyAlignment="1" applyProtection="1">
      <alignment horizontal="center" vertical="center" wrapText="1"/>
      <protection locked="0"/>
    </xf>
    <xf numFmtId="168" fontId="89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4" fontId="97" fillId="79" borderId="69" xfId="0" applyNumberFormat="1" applyFont="1" applyFill="1" applyBorder="1" applyAlignment="1">
      <alignment vertical="center" wrapText="1"/>
    </xf>
    <xf numFmtId="4" fontId="97" fillId="2" borderId="69" xfId="0" applyNumberFormat="1" applyFont="1" applyFill="1" applyBorder="1" applyAlignment="1">
      <alignment vertical="center" wrapText="1"/>
    </xf>
    <xf numFmtId="4" fontId="97" fillId="2" borderId="0" xfId="0" applyNumberFormat="1" applyFont="1" applyFill="1" applyAlignment="1">
      <alignment vertical="center" wrapText="1"/>
    </xf>
    <xf numFmtId="187" fontId="99" fillId="2" borderId="0" xfId="0" applyNumberFormat="1" applyFont="1" applyFill="1" applyAlignment="1">
      <alignment vertical="center" wrapText="1"/>
    </xf>
    <xf numFmtId="4" fontId="32" fillId="0" borderId="69" xfId="81" applyNumberFormat="1" applyFont="1" applyBorder="1" applyAlignment="1" applyProtection="1">
      <alignment horizontal="right"/>
      <protection locked="0"/>
    </xf>
    <xf numFmtId="4" fontId="91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99" fillId="79" borderId="69" xfId="0" applyNumberFormat="1" applyFont="1" applyFill="1" applyBorder="1" applyAlignment="1">
      <alignment vertical="center" wrapText="1"/>
    </xf>
    <xf numFmtId="4" fontId="99" fillId="79" borderId="71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/>
    </xf>
    <xf numFmtId="0" fontId="10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3" fontId="91" fillId="0" borderId="1" xfId="0" applyNumberFormat="1" applyFont="1" applyBorder="1" applyAlignment="1">
      <alignment horizontal="center" vertical="center"/>
    </xf>
    <xf numFmtId="166" fontId="91" fillId="0" borderId="1" xfId="0" applyNumberFormat="1" applyFont="1" applyBorder="1" applyAlignment="1">
      <alignment horizontal="center" vertical="center"/>
    </xf>
    <xf numFmtId="165" fontId="91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44" fontId="46" fillId="0" borderId="1" xfId="0" applyNumberFormat="1" applyFont="1" applyBorder="1" applyAlignment="1">
      <alignment vertical="center"/>
    </xf>
    <xf numFmtId="164" fontId="46" fillId="0" borderId="1" xfId="0" applyNumberFormat="1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165" fontId="18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3" fontId="46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4" fontId="94" fillId="0" borderId="0" xfId="0" applyNumberFormat="1" applyFont="1" applyAlignment="1">
      <alignment vertical="center"/>
    </xf>
    <xf numFmtId="4" fontId="95" fillId="0" borderId="0" xfId="0" applyNumberFormat="1" applyFont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91" fillId="2" borderId="0" xfId="0" applyFont="1" applyFill="1" applyBorder="1" applyAlignment="1">
      <alignment vertical="center"/>
    </xf>
    <xf numFmtId="166" fontId="91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91" fillId="2" borderId="0" xfId="0" applyFont="1" applyFill="1" applyBorder="1" applyAlignment="1">
      <alignment horizontal="right" vertical="center"/>
    </xf>
    <xf numFmtId="3" fontId="91" fillId="2" borderId="0" xfId="0" applyNumberFormat="1" applyFont="1" applyFill="1" applyBorder="1" applyAlignment="1">
      <alignment horizontal="right" vertical="center"/>
    </xf>
    <xf numFmtId="0" fontId="91" fillId="2" borderId="0" xfId="0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right" vertical="center" wrapText="1"/>
    </xf>
    <xf numFmtId="0" fontId="91" fillId="2" borderId="0" xfId="0" applyFont="1" applyFill="1" applyBorder="1" applyAlignment="1" applyProtection="1">
      <alignment horizontal="right" vertical="center"/>
      <protection locked="0"/>
    </xf>
    <xf numFmtId="1" fontId="91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46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93" fillId="0" borderId="16" xfId="0" applyFont="1" applyBorder="1" applyAlignment="1">
      <alignment vertical="center"/>
    </xf>
    <xf numFmtId="0" fontId="93" fillId="0" borderId="43" xfId="0" applyFont="1" applyBorder="1" applyAlignment="1">
      <alignment vertical="center"/>
    </xf>
    <xf numFmtId="0" fontId="93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1" fillId="0" borderId="1" xfId="4011" applyFont="1" applyBorder="1" applyAlignment="1">
      <alignment horizontal="right" vertical="center"/>
    </xf>
    <xf numFmtId="0" fontId="91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1" fillId="0" borderId="1" xfId="4012" applyFont="1" applyBorder="1" applyAlignment="1">
      <alignment horizontal="right" vertical="center"/>
    </xf>
    <xf numFmtId="0" fontId="91" fillId="0" borderId="1" xfId="4012" applyFont="1" applyBorder="1" applyAlignment="1">
      <alignment vertical="center"/>
    </xf>
    <xf numFmtId="0" fontId="91" fillId="0" borderId="1" xfId="4489" applyFont="1" applyBorder="1" applyAlignment="1">
      <alignment horizontal="right" vertical="center"/>
    </xf>
    <xf numFmtId="0" fontId="91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1" fillId="0" borderId="1" xfId="4531" applyFont="1" applyBorder="1" applyAlignment="1">
      <alignment horizontal="right" vertical="center"/>
    </xf>
    <xf numFmtId="0" fontId="91" fillId="0" borderId="1" xfId="4531" applyFont="1" applyBorder="1" applyAlignment="1">
      <alignment vertical="center"/>
    </xf>
    <xf numFmtId="0" fontId="103" fillId="0" borderId="1" xfId="0" applyFont="1" applyBorder="1" applyAlignment="1">
      <alignment vertical="center"/>
    </xf>
    <xf numFmtId="0" fontId="93" fillId="0" borderId="0" xfId="0" applyFont="1" applyAlignment="1">
      <alignment vertical="center"/>
    </xf>
    <xf numFmtId="14" fontId="91" fillId="0" borderId="1" xfId="0" applyNumberFormat="1" applyFont="1" applyBorder="1" applyAlignment="1">
      <alignment horizontal="center" vertical="center"/>
    </xf>
    <xf numFmtId="3" fontId="89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3" fontId="89" fillId="0" borderId="1" xfId="0" applyNumberFormat="1" applyFont="1" applyBorder="1" applyAlignment="1">
      <alignment vertical="center"/>
    </xf>
    <xf numFmtId="0" fontId="97" fillId="2" borderId="0" xfId="0" applyFont="1" applyFill="1" applyAlignment="1">
      <alignment vertical="center" wrapText="1"/>
    </xf>
    <xf numFmtId="43" fontId="96" fillId="2" borderId="0" xfId="1" applyFont="1" applyFill="1" applyAlignment="1" applyProtection="1">
      <alignment vertical="center"/>
      <protection locked="0"/>
    </xf>
    <xf numFmtId="0" fontId="96" fillId="2" borderId="0" xfId="0" applyFont="1" applyFill="1" applyAlignment="1" applyProtection="1">
      <alignment vertical="center"/>
      <protection locked="0"/>
    </xf>
    <xf numFmtId="181" fontId="90" fillId="2" borderId="0" xfId="305" applyNumberFormat="1" applyFont="1" applyFill="1" applyAlignment="1" applyProtection="1">
      <alignment horizontal="center" vertical="center"/>
      <protection locked="0"/>
    </xf>
    <xf numFmtId="43" fontId="96" fillId="2" borderId="0" xfId="1" applyFont="1" applyFill="1" applyAlignment="1">
      <alignment vertical="center"/>
    </xf>
    <xf numFmtId="0" fontId="96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6" fillId="2" borderId="0" xfId="305" applyNumberFormat="1" applyFont="1" applyFill="1" applyAlignment="1">
      <alignment vertical="center"/>
    </xf>
    <xf numFmtId="43" fontId="89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1" fillId="2" borderId="0" xfId="305" applyNumberFormat="1" applyFont="1" applyFill="1" applyAlignment="1" applyProtection="1">
      <alignment horizontal="right" vertical="center"/>
      <protection locked="0"/>
    </xf>
    <xf numFmtId="187" fontId="98" fillId="2" borderId="0" xfId="305" applyNumberFormat="1" applyFont="1" applyFill="1" applyAlignment="1">
      <alignment vertical="center"/>
    </xf>
    <xf numFmtId="0" fontId="98" fillId="2" borderId="0" xfId="305" applyFont="1" applyFill="1" applyAlignment="1">
      <alignment vertical="center"/>
    </xf>
    <xf numFmtId="4" fontId="91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6" fillId="2" borderId="0" xfId="305" applyNumberFormat="1" applyFont="1" applyFill="1" applyAlignment="1">
      <alignment vertical="center"/>
    </xf>
    <xf numFmtId="187" fontId="96" fillId="2" borderId="0" xfId="305" applyNumberFormat="1" applyFont="1" applyFill="1" applyAlignment="1">
      <alignment horizontal="left" vertical="center"/>
    </xf>
    <xf numFmtId="0" fontId="96" fillId="2" borderId="0" xfId="305" applyFont="1" applyFill="1" applyAlignment="1">
      <alignment horizontal="center" vertical="center"/>
    </xf>
    <xf numFmtId="0" fontId="89" fillId="2" borderId="0" xfId="305" applyFont="1" applyFill="1" applyAlignment="1">
      <alignment vertical="center"/>
    </xf>
    <xf numFmtId="4" fontId="96" fillId="2" borderId="0" xfId="305" applyNumberFormat="1" applyFont="1" applyFill="1" applyAlignment="1">
      <alignment horizontal="left" vertical="center"/>
    </xf>
    <xf numFmtId="187" fontId="96" fillId="2" borderId="0" xfId="305" applyNumberFormat="1" applyFont="1" applyFill="1" applyAlignment="1">
      <alignment horizontal="center" vertical="center"/>
    </xf>
    <xf numFmtId="4" fontId="96" fillId="2" borderId="0" xfId="305" applyNumberFormat="1" applyFont="1" applyFill="1" applyAlignment="1">
      <alignment vertical="center"/>
    </xf>
    <xf numFmtId="0" fontId="32" fillId="0" borderId="31" xfId="135" applyFont="1" applyBorder="1" applyAlignment="1">
      <alignment vertical="center"/>
    </xf>
    <xf numFmtId="4" fontId="46" fillId="2" borderId="0" xfId="1" applyNumberFormat="1" applyFont="1" applyFill="1" applyBorder="1" applyAlignment="1">
      <alignment horizontal="right" vertical="center"/>
    </xf>
    <xf numFmtId="179" fontId="46" fillId="2" borderId="0" xfId="305" applyNumberFormat="1" applyFont="1" applyFill="1" applyAlignment="1">
      <alignment horizontal="right" vertical="center"/>
    </xf>
    <xf numFmtId="4" fontId="89" fillId="2" borderId="0" xfId="1" applyNumberFormat="1" applyFont="1" applyFill="1" applyBorder="1" applyAlignment="1">
      <alignment horizontal="right" vertical="center"/>
    </xf>
    <xf numFmtId="0" fontId="89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4" fillId="79" borderId="71" xfId="305" applyFont="1" applyFill="1" applyBorder="1" applyAlignment="1">
      <alignment horizontal="right" vertical="center"/>
    </xf>
    <xf numFmtId="0" fontId="1" fillId="2" borderId="0" xfId="305" applyFill="1" applyAlignment="1">
      <alignment vertical="center"/>
    </xf>
    <xf numFmtId="187" fontId="89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4" fontId="97" fillId="2" borderId="72" xfId="0" applyNumberFormat="1" applyFont="1" applyFill="1" applyBorder="1" applyAlignment="1">
      <alignment vertical="center" wrapText="1"/>
    </xf>
    <xf numFmtId="0" fontId="0" fillId="0" borderId="73" xfId="305" applyFont="1" applyBorder="1" applyAlignment="1">
      <alignment vertical="center"/>
    </xf>
    <xf numFmtId="4" fontId="99" fillId="3" borderId="69" xfId="0" applyNumberFormat="1" applyFont="1" applyFill="1" applyBorder="1" applyAlignment="1">
      <alignment vertical="center" wrapText="1"/>
    </xf>
    <xf numFmtId="0" fontId="0" fillId="0" borderId="31" xfId="305" applyFont="1" applyBorder="1" applyAlignment="1">
      <alignment vertical="center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6" fillId="0" borderId="70" xfId="305" applyFont="1" applyBorder="1" applyAlignment="1">
      <alignment horizontal="center" vertical="center"/>
    </xf>
    <xf numFmtId="0" fontId="46" fillId="0" borderId="57" xfId="305" applyFont="1" applyBorder="1" applyAlignment="1">
      <alignment horizontal="center" vertical="center"/>
    </xf>
    <xf numFmtId="0" fontId="89" fillId="74" borderId="70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47" fillId="78" borderId="31" xfId="0" applyFont="1" applyFill="1" applyBorder="1" applyAlignment="1">
      <alignment horizontal="center" vertical="center" wrapText="1"/>
    </xf>
    <xf numFmtId="0" fontId="47" fillId="78" borderId="69" xfId="0" applyFont="1" applyFill="1" applyBorder="1" applyAlignment="1">
      <alignment horizontal="center" vertical="center" wrapText="1"/>
    </xf>
    <xf numFmtId="181" fontId="90" fillId="74" borderId="70" xfId="305" applyNumberFormat="1" applyFont="1" applyFill="1" applyBorder="1" applyAlignment="1" applyProtection="1">
      <alignment horizontal="center" vertical="center"/>
      <protection locked="0"/>
    </xf>
    <xf numFmtId="181" fontId="90" fillId="74" borderId="57" xfId="305" applyNumberFormat="1" applyFont="1" applyFill="1" applyBorder="1" applyAlignment="1" applyProtection="1">
      <alignment horizontal="center" vertical="center"/>
      <protection locked="0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1</xdr:col>
      <xdr:colOff>999004</xdr:colOff>
      <xdr:row>2</xdr:row>
      <xdr:rowOff>199186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2293620" cy="64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66675</xdr:rowOff>
    </xdr:from>
    <xdr:to>
      <xdr:col>0</xdr:col>
      <xdr:colOff>1590675</xdr:colOff>
      <xdr:row>2</xdr:row>
      <xdr:rowOff>7652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66700"/>
          <a:ext cx="1552575" cy="3410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63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2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6">
      <c r="A4" s="163"/>
      <c r="B4" s="163"/>
      <c r="C4" s="164" t="s">
        <v>224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6">
      <c r="A5" s="163"/>
      <c r="B5" s="163"/>
      <c r="C5" s="164" t="s">
        <v>1274</v>
      </c>
      <c r="D5" s="164" t="s">
        <v>1275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6">
      <c r="A6" s="163"/>
      <c r="B6" s="163"/>
      <c r="C6" s="164" t="s">
        <v>1276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6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tabSelected="1" zoomScale="85" zoomScaleNormal="85" workbookViewId="0">
      <selection activeCell="N6" sqref="N6"/>
    </sheetView>
  </sheetViews>
  <sheetFormatPr defaultColWidth="9.109375" defaultRowHeight="20.100000000000001" customHeight="1"/>
  <cols>
    <col min="1" max="1" width="20" style="293" bestFit="1" customWidth="1"/>
    <col min="2" max="2" width="17.44140625" style="293" bestFit="1" customWidth="1"/>
    <col min="3" max="3" width="93.44140625" style="293" bestFit="1" customWidth="1"/>
    <col min="4" max="4" width="26" style="295" bestFit="1" customWidth="1"/>
    <col min="5" max="5" width="18" style="293" customWidth="1"/>
    <col min="6" max="6" width="18.5546875" style="296" bestFit="1" customWidth="1"/>
    <col min="7" max="7" width="108.5546875" style="296" bestFit="1" customWidth="1"/>
    <col min="8" max="8" width="24.88671875" style="296" bestFit="1" customWidth="1"/>
    <col min="9" max="9" width="60.109375" style="296" customWidth="1"/>
    <col min="10" max="10" width="14.6640625" style="293" bestFit="1" customWidth="1"/>
    <col min="11" max="11" width="13.88671875" style="293" bestFit="1" customWidth="1"/>
    <col min="12" max="12" width="16" style="295" bestFit="1" customWidth="1"/>
    <col min="13" max="13" width="40.33203125" style="296" bestFit="1" customWidth="1"/>
    <col min="14" max="14" width="18.109375" style="293" bestFit="1" customWidth="1"/>
    <col min="15" max="15" width="55.44140625" style="273" bestFit="1" customWidth="1"/>
    <col min="16" max="16384" width="9.109375" style="293"/>
  </cols>
  <sheetData>
    <row r="1" spans="1:15" s="267" customFormat="1" ht="20.100000000000001" customHeight="1">
      <c r="C1" s="268" t="str">
        <f>INICIO!C4</f>
        <v>OS: INSTITUTO DIVA ALVES DO BRASIL - IDAB</v>
      </c>
      <c r="D1" s="269"/>
      <c r="E1" s="270"/>
      <c r="F1" s="271"/>
      <c r="G1" s="272"/>
      <c r="H1" s="272"/>
      <c r="I1" s="272"/>
      <c r="J1" s="273" t="s">
        <v>4</v>
      </c>
      <c r="K1" s="274">
        <v>25252.38</v>
      </c>
      <c r="L1" s="269"/>
      <c r="M1" s="272"/>
      <c r="O1" s="273"/>
    </row>
    <row r="2" spans="1:15" s="267" customFormat="1" ht="20.100000000000001" customHeight="1">
      <c r="C2" s="268" t="str">
        <f>INICIO!C5</f>
        <v>UNIDADE: UPA 24h LIMOEIRO</v>
      </c>
      <c r="D2" s="269"/>
      <c r="E2" s="275"/>
      <c r="F2" s="276"/>
      <c r="G2" s="272"/>
      <c r="H2" s="272"/>
      <c r="I2" s="272"/>
      <c r="J2" s="273" t="s">
        <v>5</v>
      </c>
      <c r="K2" s="274">
        <v>137915.85</v>
      </c>
      <c r="L2" s="269"/>
      <c r="M2" s="272"/>
      <c r="O2" s="273"/>
    </row>
    <row r="3" spans="1:15" s="267" customFormat="1" ht="20.100000000000001" customHeight="1">
      <c r="B3" s="269"/>
      <c r="C3" s="277" t="str">
        <f>INICIO!C6</f>
        <v>MÊS: 10/2022</v>
      </c>
      <c r="D3" s="269"/>
      <c r="E3" s="269"/>
      <c r="F3" s="272"/>
      <c r="G3" s="272"/>
      <c r="H3" s="272"/>
      <c r="I3" s="272"/>
      <c r="J3" s="269"/>
      <c r="K3" s="278" t="s">
        <v>16</v>
      </c>
      <c r="L3" s="279">
        <v>0</v>
      </c>
      <c r="M3" s="272"/>
      <c r="O3" s="273"/>
    </row>
    <row r="4" spans="1:15" s="282" customFormat="1" ht="28.8">
      <c r="A4" s="280" t="s">
        <v>9</v>
      </c>
      <c r="B4" s="280" t="s">
        <v>10</v>
      </c>
      <c r="C4" s="280" t="s">
        <v>11</v>
      </c>
      <c r="D4" s="280" t="s">
        <v>12</v>
      </c>
      <c r="E4" s="280" t="s">
        <v>3</v>
      </c>
      <c r="F4" s="280" t="s">
        <v>1268</v>
      </c>
      <c r="G4" s="280" t="s">
        <v>1269</v>
      </c>
      <c r="H4" s="280" t="s">
        <v>7</v>
      </c>
      <c r="I4" s="280" t="s">
        <v>13</v>
      </c>
      <c r="J4" s="280" t="s">
        <v>14</v>
      </c>
      <c r="K4" s="280" t="s">
        <v>15</v>
      </c>
      <c r="L4" s="280" t="s">
        <v>6</v>
      </c>
      <c r="M4" s="280" t="s">
        <v>1</v>
      </c>
      <c r="N4" s="280" t="s">
        <v>0</v>
      </c>
      <c r="O4" s="281"/>
    </row>
    <row r="5" spans="1:15" s="292" customFormat="1" ht="20.100000000000001" customHeight="1">
      <c r="A5" s="344">
        <v>551604000109230</v>
      </c>
      <c r="B5" s="283" t="s">
        <v>1270</v>
      </c>
      <c r="C5" s="284" t="str">
        <f>CAZUL!D2</f>
        <v>NF 294273</v>
      </c>
      <c r="D5" s="343" t="str">
        <f>CAZUL!N2</f>
        <v>03/10/2022</v>
      </c>
      <c r="E5" s="283" t="str">
        <f>INICIO!D$5</f>
        <v>UPA 24h LIMOEIRO</v>
      </c>
      <c r="F5" s="285" t="str">
        <f>VLOOKUP(G5,FORNECEDOR!$A$1:$B$2499,2,FALSE)</f>
        <v>06.628.333/0001-46</v>
      </c>
      <c r="G5" s="286" t="str">
        <f>CAZUL!E2</f>
        <v>FARMACE - INDUSTRIA QUIMICO-FARMACEUTICA CEARENSE LTDA</v>
      </c>
      <c r="H5" s="287" t="str">
        <f>VLOOKUP(O5,DESPESAS!A$1:D$2501,2,FALSE)</f>
        <v>02.01</v>
      </c>
      <c r="I5" s="287" t="str">
        <f>VLOOKUP(O5,DESPESAS!A$1:D$2035,3,FALSE)</f>
        <v>MEDICAMENTOS</v>
      </c>
      <c r="J5" s="288">
        <f>CAZUL!F2</f>
        <v>0</v>
      </c>
      <c r="K5" s="289">
        <f>CAZUL!G2</f>
        <v>16091.2</v>
      </c>
      <c r="L5" s="288">
        <f>CAZUL!H2</f>
        <v>-16091.2</v>
      </c>
      <c r="M5" s="283" t="s">
        <v>2089</v>
      </c>
      <c r="N5" s="290"/>
      <c r="O5" s="291" t="str">
        <f>CAZUL!C2</f>
        <v>MEDICAMENTOS</v>
      </c>
    </row>
    <row r="6" spans="1:15" ht="20.100000000000001" customHeight="1">
      <c r="A6" s="344">
        <v>100301</v>
      </c>
      <c r="B6" s="283" t="s">
        <v>1270</v>
      </c>
      <c r="C6" s="284" t="str">
        <f>CAZUL!D3</f>
        <v>1/1NF 9514</v>
      </c>
      <c r="D6" s="343" t="str">
        <f>CAZUL!N3</f>
        <v>03/10/2022</v>
      </c>
      <c r="E6" s="283" t="str">
        <f>INICIO!D$5</f>
        <v>UPA 24h LIMOEIRO</v>
      </c>
      <c r="F6" s="285" t="str">
        <f>VLOOKUP(G6,FORNECEDOR!$A$1:$B$2499,2,FALSE)</f>
        <v>23.188.464/0001-79</v>
      </c>
      <c r="G6" s="286" t="str">
        <f>CAZUL!E3</f>
        <v>CA BASTOS</v>
      </c>
      <c r="H6" s="287" t="str">
        <f>VLOOKUP(O6,DESPESAS!A$1:D$2501,2,FALSE)</f>
        <v>02.02</v>
      </c>
      <c r="I6" s="287" t="str">
        <f>VLOOKUP(O6,DESPESAS!A$1:D$2035,3,FALSE)</f>
        <v>MATERIAIS DE CONSUMO</v>
      </c>
      <c r="J6" s="288">
        <f>CAZUL!F3</f>
        <v>0</v>
      </c>
      <c r="K6" s="289">
        <f>CAZUL!G3</f>
        <v>323.25</v>
      </c>
      <c r="L6" s="288">
        <f>CAZUL!H3</f>
        <v>0</v>
      </c>
      <c r="M6" s="283" t="s">
        <v>2089</v>
      </c>
      <c r="N6" s="290"/>
      <c r="O6" s="291" t="str">
        <f>CAZUL!C3</f>
        <v>MATERIAL HOSPITALAR</v>
      </c>
    </row>
    <row r="7" spans="1:15" ht="20.100000000000001" customHeight="1">
      <c r="A7" s="345">
        <v>100302</v>
      </c>
      <c r="B7" s="283" t="s">
        <v>1270</v>
      </c>
      <c r="C7" s="284" t="str">
        <f>CAZUL!D4</f>
        <v>1/1NF 9515</v>
      </c>
      <c r="D7" s="343" t="str">
        <f>CAZUL!N4</f>
        <v>03/10/2022</v>
      </c>
      <c r="E7" s="283" t="str">
        <f>INICIO!D$5</f>
        <v>UPA 24h LIMOEIRO</v>
      </c>
      <c r="F7" s="285" t="str">
        <f>VLOOKUP(G7,FORNECEDOR!$A$1:$B$2499,2,FALSE)</f>
        <v>23.188.464/0001-79</v>
      </c>
      <c r="G7" s="286" t="str">
        <f>CAZUL!E4</f>
        <v>CA BASTOS</v>
      </c>
      <c r="H7" s="287" t="str">
        <f>VLOOKUP(O7,DESPESAS!A$1:D$2501,2,FALSE)</f>
        <v>02.02</v>
      </c>
      <c r="I7" s="287" t="str">
        <f>VLOOKUP(O7,DESPESAS!A$1:D$2035,3,FALSE)</f>
        <v>MATERIAIS DE CONSUMO</v>
      </c>
      <c r="J7" s="288">
        <f>CAZUL!F4</f>
        <v>0</v>
      </c>
      <c r="K7" s="289">
        <f>CAZUL!G4</f>
        <v>650</v>
      </c>
      <c r="L7" s="288">
        <f>CAZUL!H4</f>
        <v>-17064.45</v>
      </c>
      <c r="M7" s="283" t="s">
        <v>2089</v>
      </c>
      <c r="N7" s="290"/>
      <c r="O7" s="291" t="str">
        <f>CAZUL!C4</f>
        <v>MATERIAL HOSPITALAR</v>
      </c>
    </row>
    <row r="8" spans="1:15" ht="20.100000000000001" customHeight="1">
      <c r="A8" s="344">
        <v>551369000045951</v>
      </c>
      <c r="B8" s="283" t="s">
        <v>1270</v>
      </c>
      <c r="C8" s="284" t="str">
        <f>CAZUL!D5</f>
        <v>1/1NF 83966</v>
      </c>
      <c r="D8" s="343" t="str">
        <f>CAZUL!N5</f>
        <v>04/10/2022</v>
      </c>
      <c r="E8" s="283" t="str">
        <f>INICIO!D$5</f>
        <v>UPA 24h LIMOEIRO</v>
      </c>
      <c r="F8" s="285" t="str">
        <f>VLOOKUP(G8,FORNECEDOR!$A$1:$B$2499,2,FALSE)</f>
        <v>08.077.211/0001-34</v>
      </c>
      <c r="G8" s="286" t="str">
        <f>CAZUL!E5</f>
        <v>T S COMERCIAL DE MEDICAMENTOS E REPRESENTAÇÃO LTDA</v>
      </c>
      <c r="H8" s="287" t="str">
        <f>VLOOKUP(O8,DESPESAS!A$1:D$2501,2,FALSE)</f>
        <v>02.01</v>
      </c>
      <c r="I8" s="287" t="str">
        <f>VLOOKUP(O8,DESPESAS!A$1:D$2035,3,FALSE)</f>
        <v>MEDICAMENTOS</v>
      </c>
      <c r="J8" s="288">
        <f>CAZUL!F5</f>
        <v>0</v>
      </c>
      <c r="K8" s="289">
        <f>CAZUL!G5</f>
        <v>4221.2</v>
      </c>
      <c r="L8" s="288">
        <f>CAZUL!H5</f>
        <v>-21285.65</v>
      </c>
      <c r="M8" s="283" t="s">
        <v>2089</v>
      </c>
      <c r="N8" s="290"/>
      <c r="O8" s="291" t="str">
        <f>CAZUL!C5</f>
        <v>MEDICAMENTOS</v>
      </c>
    </row>
    <row r="9" spans="1:15" ht="20.100000000000001" customHeight="1">
      <c r="A9" s="344">
        <v>554439000039410</v>
      </c>
      <c r="B9" s="283" t="s">
        <v>1270</v>
      </c>
      <c r="C9" s="284" t="str">
        <f>CAZUL!D6</f>
        <v>1/1NF 1855</v>
      </c>
      <c r="D9" s="343" t="str">
        <f>CAZUL!N6</f>
        <v>05/10/2022</v>
      </c>
      <c r="E9" s="283" t="str">
        <f>INICIO!D$5</f>
        <v>UPA 24h LIMOEIRO</v>
      </c>
      <c r="F9" s="285" t="str">
        <f>VLOOKUP(G9,FORNECEDOR!$A$1:$B$2499,2,FALSE)</f>
        <v>34.895.127/0001-38</v>
      </c>
      <c r="G9" s="286" t="str">
        <f>CAZUL!E6</f>
        <v>FAST MED DIST. DE PRODUTOS HOSP LTDA</v>
      </c>
      <c r="H9" s="287" t="str">
        <f>VLOOKUP(O9,DESPESAS!A$1:D$2501,2,FALSE)</f>
        <v>02.01</v>
      </c>
      <c r="I9" s="287" t="str">
        <f>VLOOKUP(O9,DESPESAS!A$1:D$2035,3,FALSE)</f>
        <v>MEDICAMENTOS</v>
      </c>
      <c r="J9" s="288">
        <f>CAZUL!F6</f>
        <v>0</v>
      </c>
      <c r="K9" s="289">
        <f>CAZUL!G6</f>
        <v>2312.73</v>
      </c>
      <c r="L9" s="288">
        <f>CAZUL!H6</f>
        <v>-23598.38</v>
      </c>
      <c r="M9" s="283" t="s">
        <v>2089</v>
      </c>
      <c r="N9" s="290"/>
      <c r="O9" s="291" t="str">
        <f>CAZUL!C6</f>
        <v>MEDICAMENTOS</v>
      </c>
    </row>
    <row r="10" spans="1:15" ht="20.100000000000001" customHeight="1">
      <c r="A10" s="344">
        <v>551523000051549</v>
      </c>
      <c r="B10" s="283" t="s">
        <v>1270</v>
      </c>
      <c r="C10" s="284" t="str">
        <f>CAZUL!D7</f>
        <v>DEVOLUÇAO FGTS COMP. 09/2022</v>
      </c>
      <c r="D10" s="343" t="str">
        <f>CAZUL!N7</f>
        <v>06/10/2022</v>
      </c>
      <c r="E10" s="283" t="str">
        <f>INICIO!D$5</f>
        <v>UPA 24h LIMOEIRO</v>
      </c>
      <c r="F10" s="285" t="str">
        <f>VLOOKUP(G10,FORNECEDOR!$A$1:$B$2499,2,FALSE)</f>
        <v>12.955.134/0001-45</v>
      </c>
      <c r="G10" s="286" t="str">
        <f>CAZUL!E7</f>
        <v>INSTITUTO DIVA ALVES DO BRASIL</v>
      </c>
      <c r="H10" s="287" t="str">
        <f>VLOOKUP(O10,DESPESAS!A$1:D$2501,2,FALSE)</f>
        <v>01.05</v>
      </c>
      <c r="I10" s="287" t="str">
        <f>VLOOKUP(O10,DESPESAS!A$1:D$2035,3,FALSE)</f>
        <v>ENCARGOS</v>
      </c>
      <c r="J10" s="288">
        <f>CAZUL!F7</f>
        <v>0</v>
      </c>
      <c r="K10" s="289">
        <f>CAZUL!G7</f>
        <v>20738.240000000002</v>
      </c>
      <c r="L10" s="288">
        <f>CAZUL!H7</f>
        <v>0</v>
      </c>
      <c r="M10" s="283" t="s">
        <v>2089</v>
      </c>
      <c r="N10" s="290"/>
      <c r="O10" s="291" t="str">
        <f>CAZUL!C7</f>
        <v>FGTS e MULTA DE FGTS</v>
      </c>
    </row>
    <row r="11" spans="1:15" ht="20.100000000000001" customHeight="1">
      <c r="A11" s="344">
        <v>100701</v>
      </c>
      <c r="B11" s="283" t="s">
        <v>1270</v>
      </c>
      <c r="C11" s="284" t="str">
        <f>CAZUL!D8</f>
        <v>RESCISÃO</v>
      </c>
      <c r="D11" s="343" t="str">
        <f>CAZUL!N8</f>
        <v>07/10/2022</v>
      </c>
      <c r="E11" s="283" t="str">
        <f>INICIO!D$5</f>
        <v>UPA 24h LIMOEIRO</v>
      </c>
      <c r="F11" s="285" t="str">
        <f>VLOOKUP(G11,FORNECEDOR!$A$1:$B$2499,2,FALSE)</f>
        <v>312.391.103-91</v>
      </c>
      <c r="G11" s="286" t="str">
        <f>CAZUL!E8</f>
        <v xml:space="preserve"> FRANCISCA PEREIRA BEZERRA</v>
      </c>
      <c r="H11" s="287" t="str">
        <f>VLOOKUP(O11,DESPESAS!A$1:D$2501,2,FALSE)</f>
        <v>01.03</v>
      </c>
      <c r="I11" s="287" t="str">
        <f>VLOOKUP(O11,DESPESAS!A$1:D$2035,3,FALSE)</f>
        <v>RESCISOES</v>
      </c>
      <c r="J11" s="288">
        <f>CAZUL!F8</f>
        <v>0</v>
      </c>
      <c r="K11" s="289">
        <f>CAZUL!G8</f>
        <v>6034.19</v>
      </c>
      <c r="L11" s="288">
        <f>CAZUL!H8</f>
        <v>0</v>
      </c>
      <c r="M11" s="283" t="s">
        <v>2089</v>
      </c>
      <c r="N11" s="290"/>
      <c r="O11" s="291" t="str">
        <f>CAZUL!C8</f>
        <v>RESCISOES</v>
      </c>
    </row>
    <row r="12" spans="1:15" ht="20.100000000000001" customHeight="1">
      <c r="A12" s="344">
        <v>100702</v>
      </c>
      <c r="B12" s="283" t="s">
        <v>1270</v>
      </c>
      <c r="C12" s="284" t="str">
        <f>CAZUL!D9</f>
        <v>FGTS RESCISÓRIO</v>
      </c>
      <c r="D12" s="343" t="str">
        <f>CAZUL!N9</f>
        <v>07/10/2022</v>
      </c>
      <c r="E12" s="283" t="str">
        <f>INICIO!D$5</f>
        <v>UPA 24h LIMOEIRO</v>
      </c>
      <c r="F12" s="285" t="str">
        <f>VLOOKUP(G12,FORNECEDOR!$A$1:$B$2499,2,FALSE)</f>
        <v>00.360.305/0001-04</v>
      </c>
      <c r="G12" s="286" t="str">
        <f>CAZUL!E9</f>
        <v>GRRF - GUIA DE RECOLHIMENTO RESCISÓRIO DO FGTS</v>
      </c>
      <c r="H12" s="287" t="str">
        <f>VLOOKUP(O12,DESPESAS!A$1:D$2501,2,FALSE)</f>
        <v>01.05</v>
      </c>
      <c r="I12" s="287" t="str">
        <f>VLOOKUP(O12,DESPESAS!A$1:D$2035,3,FALSE)</f>
        <v>ENCARGOS</v>
      </c>
      <c r="J12" s="288">
        <f>CAZUL!F9</f>
        <v>0</v>
      </c>
      <c r="K12" s="289">
        <f>CAZUL!G9</f>
        <v>1071.43</v>
      </c>
      <c r="L12" s="288">
        <f>CAZUL!H9</f>
        <v>-51442.240000000005</v>
      </c>
      <c r="M12" s="283" t="s">
        <v>2089</v>
      </c>
      <c r="N12" s="290"/>
      <c r="O12" s="291" t="str">
        <f>CAZUL!C9</f>
        <v>GRRF - FGTS RESCISÓRIO</v>
      </c>
    </row>
    <row r="13" spans="1:15" ht="20.100000000000001" customHeight="1">
      <c r="A13" s="344">
        <v>100703</v>
      </c>
      <c r="B13" s="283" t="s">
        <v>1270</v>
      </c>
      <c r="C13" s="284" t="str">
        <f>CAZUL!D10</f>
        <v>1/2NF 646</v>
      </c>
      <c r="D13" s="343" t="str">
        <f>CAZUL!N10</f>
        <v>07/10/2022</v>
      </c>
      <c r="E13" s="283" t="str">
        <f>INICIO!D$5</f>
        <v>UPA 24h LIMOEIRO</v>
      </c>
      <c r="F13" s="285" t="str">
        <f>VLOOKUP(G13,FORNECEDOR!$A$1:$B$2499,2,FALSE)</f>
        <v>32.975.060/0001-16</v>
      </c>
      <c r="G13" s="286" t="str">
        <f>CAZUL!E10</f>
        <v>O.S.DISTRIBUIDORA LTDA</v>
      </c>
      <c r="H13" s="287" t="str">
        <f>VLOOKUP(O13,DESPESAS!A$1:D$2501,2,FALSE)</f>
        <v>02.02</v>
      </c>
      <c r="I13" s="287" t="str">
        <f>VLOOKUP(O13,DESPESAS!A$1:D$2035,3,FALSE)</f>
        <v>MATERIAIS DE CONSUMO</v>
      </c>
      <c r="J13" s="288">
        <f>CAZUL!F10</f>
        <v>0</v>
      </c>
      <c r="K13" s="289">
        <f>CAZUL!G10</f>
        <v>2800.55</v>
      </c>
      <c r="L13" s="288">
        <f>CAZUL!H10</f>
        <v>-54242.790000000008</v>
      </c>
      <c r="M13" s="283" t="s">
        <v>2089</v>
      </c>
      <c r="N13" s="290"/>
      <c r="O13" s="291" t="str">
        <f>CAZUL!C10</f>
        <v>MATERIAL HOSPITALAR</v>
      </c>
    </row>
    <row r="14" spans="1:15" ht="20.100000000000001" customHeight="1">
      <c r="A14" s="344">
        <v>862801200045086</v>
      </c>
      <c r="B14" s="283" t="s">
        <v>1270</v>
      </c>
      <c r="C14" s="284" t="str">
        <f>CAZUL!D11</f>
        <v>TARIFAS BANCÁRIAS</v>
      </c>
      <c r="D14" s="343" t="str">
        <f>CAZUL!N11</f>
        <v>07/10/2022</v>
      </c>
      <c r="E14" s="283" t="str">
        <f>INICIO!D$5</f>
        <v>UPA 24h LIMOEIRO</v>
      </c>
      <c r="F14" s="285" t="str">
        <f>VLOOKUP(G14,FORNECEDOR!$A$1:$B$2499,2,FALSE)</f>
        <v>00.000.000/1409-53</v>
      </c>
      <c r="G14" s="286" t="str">
        <f>CAZUL!E11</f>
        <v>BANCO DO BRASIL</v>
      </c>
      <c r="H14" s="287" t="str">
        <f>VLOOKUP(O14,DESPESAS!A$1:D$2501,2,FALSE)</f>
        <v>04.07</v>
      </c>
      <c r="I14" s="287" t="str">
        <f>VLOOKUP(O14,DESPESAS!A$1:D$2035,3,FALSE)</f>
        <v>TARIFAS BANCARIAS</v>
      </c>
      <c r="J14" s="288">
        <f>CAZUL!F11</f>
        <v>0</v>
      </c>
      <c r="K14" s="289">
        <f>CAZUL!G11</f>
        <v>11</v>
      </c>
      <c r="L14" s="288">
        <f>CAZUL!H11</f>
        <v>-54253.790000000008</v>
      </c>
      <c r="M14" s="283" t="s">
        <v>2089</v>
      </c>
      <c r="N14" s="290"/>
      <c r="O14" s="291" t="str">
        <f>CAZUL!C11</f>
        <v>TARIFAS BANCÁRIAS</v>
      </c>
    </row>
    <row r="15" spans="1:15" ht="20.100000000000001" customHeight="1">
      <c r="A15" s="344">
        <v>101001</v>
      </c>
      <c r="B15" s="283" t="s">
        <v>1270</v>
      </c>
      <c r="C15" s="284" t="str">
        <f>CAZUL!D12</f>
        <v>1/1NFS-e:2</v>
      </c>
      <c r="D15" s="343" t="str">
        <f>CAZUL!N12</f>
        <v>10/10/2022</v>
      </c>
      <c r="E15" s="283" t="str">
        <f>INICIO!D$5</f>
        <v>UPA 24h LIMOEIRO</v>
      </c>
      <c r="F15" s="285" t="str">
        <f>VLOOKUP(G15,FORNECEDOR!$A$1:$B$2499,2,FALSE)</f>
        <v>47.258.691/0001-91</v>
      </c>
      <c r="G15" s="286" t="str">
        <f>CAZUL!E12</f>
        <v>R O ALEXANDRE LTDA</v>
      </c>
      <c r="H15" s="287" t="str">
        <f>VLOOKUP(O15,DESPESAS!A$1:D$2501,2,FALSE)</f>
        <v>03.21</v>
      </c>
      <c r="I15" s="287" t="str">
        <f>VLOOKUP(O15,DESPESAS!A$1:D$2035,3,FALSE)</f>
        <v>SERVIÇO MEDICO</v>
      </c>
      <c r="J15" s="288">
        <f>CAZUL!F12</f>
        <v>0</v>
      </c>
      <c r="K15" s="289">
        <f>CAZUL!G12</f>
        <v>13055.23</v>
      </c>
      <c r="L15" s="288">
        <f>CAZUL!H12</f>
        <v>-67309.02</v>
      </c>
      <c r="M15" s="283" t="s">
        <v>2089</v>
      </c>
      <c r="N15" s="290"/>
      <c r="O15" s="291" t="str">
        <f>CAZUL!C12</f>
        <v>SERVIÇO MEDICO</v>
      </c>
    </row>
    <row r="16" spans="1:15" ht="20.100000000000001" customHeight="1">
      <c r="A16" s="344">
        <v>822831200127924</v>
      </c>
      <c r="B16" s="283" t="s">
        <v>1270</v>
      </c>
      <c r="C16" s="284" t="str">
        <f>CAZUL!D13</f>
        <v>TARIFAS BANCÁRIAS</v>
      </c>
      <c r="D16" s="343" t="str">
        <f>CAZUL!N13</f>
        <v>10/10/2022</v>
      </c>
      <c r="E16" s="283" t="str">
        <f>INICIO!D$5</f>
        <v>UPA 24h LIMOEIRO</v>
      </c>
      <c r="F16" s="285" t="str">
        <f>VLOOKUP(G16,FORNECEDOR!$A$1:$B$2499,2,FALSE)</f>
        <v>00.000.000/1409-53</v>
      </c>
      <c r="G16" s="286" t="str">
        <f>CAZUL!E13</f>
        <v>BANCO DO BRASIL</v>
      </c>
      <c r="H16" s="287" t="str">
        <f>VLOOKUP(O16,DESPESAS!A$1:D$2501,2,FALSE)</f>
        <v>04.07</v>
      </c>
      <c r="I16" s="287" t="str">
        <f>VLOOKUP(O16,DESPESAS!A$1:D$2035,3,FALSE)</f>
        <v>TARIFAS BANCARIAS</v>
      </c>
      <c r="J16" s="288">
        <f>CAZUL!F13</f>
        <v>0</v>
      </c>
      <c r="K16" s="289">
        <f>CAZUL!G13</f>
        <v>11</v>
      </c>
      <c r="L16" s="288">
        <f>CAZUL!H13</f>
        <v>-67320.02</v>
      </c>
      <c r="M16" s="283" t="s">
        <v>2089</v>
      </c>
      <c r="N16" s="290"/>
      <c r="O16" s="291" t="str">
        <f>CAZUL!C13</f>
        <v>TARIFAS BANCÁRIAS</v>
      </c>
    </row>
    <row r="17" spans="1:15" ht="20.100000000000001" customHeight="1">
      <c r="A17" s="344">
        <v>551523000238615</v>
      </c>
      <c r="B17" s="283" t="s">
        <v>1270</v>
      </c>
      <c r="C17" s="284" t="str">
        <f>CAZUL!D14</f>
        <v>RATEIO COMP. 09/2022</v>
      </c>
      <c r="D17" s="343" t="str">
        <f>CAZUL!N14</f>
        <v>11/10/2022</v>
      </c>
      <c r="E17" s="283" t="str">
        <f>INICIO!D$5</f>
        <v>UPA 24h LIMOEIRO</v>
      </c>
      <c r="F17" s="285" t="str">
        <f>VLOOKUP(G17,FORNECEDOR!$A$1:$B$2499,2,FALSE)</f>
        <v>12.955.134/0001-45</v>
      </c>
      <c r="G17" s="286" t="str">
        <f>CAZUL!E14</f>
        <v>INSTITUTO DIVA ALVES DO BRASIL</v>
      </c>
      <c r="H17" s="287" t="str">
        <f>VLOOKUP(O17,DESPESAS!A$1:D$2501,2,FALSE)</f>
        <v>04.09</v>
      </c>
      <c r="I17" s="287" t="str">
        <f>VLOOKUP(O17,DESPESAS!A$1:D$2035,3,FALSE)</f>
        <v>RATEIO DAS DESPESAS DA SEDE DA CONTRATADA</v>
      </c>
      <c r="J17" s="288">
        <f>CAZUL!F14</f>
        <v>0</v>
      </c>
      <c r="K17" s="289">
        <f>CAZUL!G14</f>
        <v>60646.61</v>
      </c>
      <c r="L17" s="288">
        <f>CAZUL!H14</f>
        <v>-127966.63</v>
      </c>
      <c r="M17" s="283" t="s">
        <v>2089</v>
      </c>
      <c r="N17" s="290"/>
      <c r="O17" s="291" t="str">
        <f>CAZUL!C14</f>
        <v>RATEIO</v>
      </c>
    </row>
    <row r="18" spans="1:15" ht="20.100000000000001" customHeight="1">
      <c r="A18" s="344">
        <v>551598510009781</v>
      </c>
      <c r="B18" s="283" t="s">
        <v>1270</v>
      </c>
      <c r="C18" s="284" t="str">
        <f>CAZUL!D15</f>
        <v>FUNDO FIXO COMP. 09/2022</v>
      </c>
      <c r="D18" s="343" t="str">
        <f>CAZUL!N15</f>
        <v>11/10/2022</v>
      </c>
      <c r="E18" s="283" t="str">
        <f>INICIO!D$5</f>
        <v>UPA 24h LIMOEIRO</v>
      </c>
      <c r="F18" s="285" t="str">
        <f>VLOOKUP(G18,FORNECEDOR!$A$1:$B$2499,2,FALSE)</f>
        <v>963.150.833-15</v>
      </c>
      <c r="G18" s="286" t="str">
        <f>CAZUL!E15</f>
        <v>MAGDA MORENO DE ARAUJO</v>
      </c>
      <c r="H18" s="287" t="str">
        <f>VLOOKUP(O18,DESPESAS!A$1:D$2501,2,FALSE)</f>
        <v>03.31</v>
      </c>
      <c r="I18" s="287" t="str">
        <f>VLOOKUP(O18,DESPESAS!A$1:D$2035,3,FALSE)</f>
        <v>FUNDO FIXO</v>
      </c>
      <c r="J18" s="288">
        <f>CAZUL!F15</f>
        <v>0</v>
      </c>
      <c r="K18" s="289">
        <f>CAZUL!G15</f>
        <v>1985.59</v>
      </c>
      <c r="L18" s="288">
        <f>CAZUL!H15</f>
        <v>-129952.22</v>
      </c>
      <c r="M18" s="283" t="s">
        <v>2089</v>
      </c>
      <c r="N18" s="290"/>
      <c r="O18" s="291" t="str">
        <f>CAZUL!C15</f>
        <v>FUNDO FIXO</v>
      </c>
    </row>
    <row r="19" spans="1:15" ht="20.100000000000001" customHeight="1">
      <c r="A19" s="344">
        <v>245334626</v>
      </c>
      <c r="B19" s="283" t="s">
        <v>1270</v>
      </c>
      <c r="C19" s="284" t="str">
        <f>CAZUL!D16</f>
        <v>REPASSE COMP. 09/2022</v>
      </c>
      <c r="D19" s="343" t="str">
        <f>CAZUL!N16</f>
        <v>11/10/2022</v>
      </c>
      <c r="E19" s="283" t="str">
        <f>INICIO!D$5</f>
        <v>UPA 24h LIMOEIRO</v>
      </c>
      <c r="F19" s="285" t="str">
        <f>VLOOKUP(G19,FORNECEDOR!$A$1:$B$2499,2,FALSE)</f>
        <v>02.628.917/0001-60</v>
      </c>
      <c r="G19" s="286" t="str">
        <f>CAZUL!E16</f>
        <v>SECRETARIA DE SAUDE DO MUNICIPIO DE JUAZEIRO DO NORTE - CE</v>
      </c>
      <c r="H19" s="287" t="str">
        <f>VLOOKUP(O19,DESPESAS!A$1:D$2501,2,FALSE)</f>
        <v>03.37</v>
      </c>
      <c r="I19" s="287" t="str">
        <f>VLOOKUP(O19,DESPESAS!A$1:D$2035,3,FALSE)</f>
        <v>CONTRATO DE GESTÃO</v>
      </c>
      <c r="J19" s="288">
        <f>CAZUL!F16</f>
        <v>500000</v>
      </c>
      <c r="K19" s="289">
        <f>CAZUL!G16</f>
        <v>0</v>
      </c>
      <c r="L19" s="288">
        <f>CAZUL!H16</f>
        <v>0</v>
      </c>
      <c r="M19" s="283" t="s">
        <v>2089</v>
      </c>
      <c r="N19" s="290"/>
      <c r="O19" s="291" t="str">
        <f>CAZUL!C16</f>
        <v>CONTRATO DE GESTÃO</v>
      </c>
    </row>
    <row r="20" spans="1:15" ht="20.100000000000001" customHeight="1">
      <c r="A20" s="344">
        <v>550433000047415</v>
      </c>
      <c r="B20" s="283" t="s">
        <v>1270</v>
      </c>
      <c r="C20" s="284" t="str">
        <f>CAZUL!D17</f>
        <v>REPASSE COMP. 09/2022</v>
      </c>
      <c r="D20" s="343" t="str">
        <f>CAZUL!N17</f>
        <v>11/10/2022</v>
      </c>
      <c r="E20" s="283" t="str">
        <f>INICIO!D$5</f>
        <v>UPA 24h LIMOEIRO</v>
      </c>
      <c r="F20" s="285" t="str">
        <f>VLOOKUP(G20,FORNECEDOR!$A$1:$B$2499,2,FALSE)</f>
        <v>02.628.917/0001-60</v>
      </c>
      <c r="G20" s="286" t="str">
        <f>CAZUL!E17</f>
        <v>SECRETARIA DE SAUDE DO MUNICIPIO DE JUAZEIRO DO NORTE - CE</v>
      </c>
      <c r="H20" s="287" t="str">
        <f>VLOOKUP(O20,DESPESAS!A$1:D$2501,2,FALSE)</f>
        <v>03.37</v>
      </c>
      <c r="I20" s="287" t="str">
        <f>VLOOKUP(O20,DESPESAS!A$1:D$2035,3,FALSE)</f>
        <v>CONTRATO DE GESTÃO</v>
      </c>
      <c r="J20" s="288">
        <f>CAZUL!F17</f>
        <v>250000</v>
      </c>
      <c r="K20" s="289">
        <f>CAZUL!G17</f>
        <v>0</v>
      </c>
      <c r="L20" s="288">
        <f>CAZUL!H17</f>
        <v>0</v>
      </c>
      <c r="M20" s="283" t="s">
        <v>2089</v>
      </c>
      <c r="N20" s="290"/>
      <c r="O20" s="291" t="str">
        <f>CAZUL!C17</f>
        <v>CONTRATO DE GESTÃO</v>
      </c>
    </row>
    <row r="21" spans="1:15" ht="20.100000000000001" customHeight="1">
      <c r="A21" s="344">
        <v>550433000050785</v>
      </c>
      <c r="B21" s="283" t="s">
        <v>1270</v>
      </c>
      <c r="C21" s="284" t="str">
        <f>CAZUL!D18</f>
        <v>REPASSE COMP. 09/2022</v>
      </c>
      <c r="D21" s="343" t="str">
        <f>CAZUL!N18</f>
        <v>11/10/2022</v>
      </c>
      <c r="E21" s="283" t="str">
        <f>INICIO!D$5</f>
        <v>UPA 24h LIMOEIRO</v>
      </c>
      <c r="F21" s="285" t="str">
        <f>VLOOKUP(G21,FORNECEDOR!$A$1:$B$2499,2,FALSE)</f>
        <v>02.628.917/0001-60</v>
      </c>
      <c r="G21" s="286" t="str">
        <f>CAZUL!E18</f>
        <v>SECRETARIA DE SAUDE DO MUNICIPIO DE JUAZEIRO DO NORTE - CE</v>
      </c>
      <c r="H21" s="287" t="str">
        <f>VLOOKUP(O21,DESPESAS!A$1:D$2501,2,FALSE)</f>
        <v>03.37</v>
      </c>
      <c r="I21" s="287" t="str">
        <f>VLOOKUP(O21,DESPESAS!A$1:D$2035,3,FALSE)</f>
        <v>CONTRATO DE GESTÃO</v>
      </c>
      <c r="J21" s="288">
        <f>CAZUL!F18</f>
        <v>578852.43999999994</v>
      </c>
      <c r="K21" s="289">
        <f>CAZUL!G18</f>
        <v>0</v>
      </c>
      <c r="L21" s="288">
        <f>CAZUL!H18</f>
        <v>1198900.22</v>
      </c>
      <c r="M21" s="283" t="s">
        <v>2089</v>
      </c>
      <c r="N21" s="290"/>
      <c r="O21" s="291" t="str">
        <f>CAZUL!C18</f>
        <v>CONTRATO DE GESTÃO</v>
      </c>
    </row>
    <row r="22" spans="1:15" ht="20.100000000000001" customHeight="1">
      <c r="A22" s="344">
        <v>6716</v>
      </c>
      <c r="B22" s="283" t="s">
        <v>1270</v>
      </c>
      <c r="C22" s="284" t="str">
        <f>CAZUL!D19</f>
        <v>FOLHA COMP. 09/2022</v>
      </c>
      <c r="D22" s="343" t="str">
        <f>CAZUL!N19</f>
        <v>11/10/2022</v>
      </c>
      <c r="E22" s="283" t="str">
        <f>INICIO!D$5</f>
        <v>UPA 24h LIMOEIRO</v>
      </c>
      <c r="F22" s="285" t="str">
        <f>VLOOKUP(G22,FORNECEDOR!$A$1:$B$2499,2,FALSE)</f>
        <v>12.955.134/0001-45</v>
      </c>
      <c r="G22" s="286" t="str">
        <f>CAZUL!E19</f>
        <v>INSTITUTO DIVA ALVES DO BRASIL</v>
      </c>
      <c r="H22" s="287" t="str">
        <f>VLOOKUP(O22,DESPESAS!A$1:D$2501,2,FALSE)</f>
        <v>01.01</v>
      </c>
      <c r="I22" s="287" t="str">
        <f>VLOOKUP(O22,DESPESAS!A$1:D$2035,3,FALSE)</f>
        <v>SALARIO</v>
      </c>
      <c r="J22" s="288">
        <f>CAZUL!F19</f>
        <v>0</v>
      </c>
      <c r="K22" s="289">
        <f>CAZUL!G19</f>
        <v>222417.36</v>
      </c>
      <c r="L22" s="288">
        <f>CAZUL!H19</f>
        <v>976482.86</v>
      </c>
      <c r="M22" s="283" t="s">
        <v>2089</v>
      </c>
      <c r="N22" s="290"/>
      <c r="O22" s="291" t="str">
        <f>CAZUL!C19</f>
        <v>SALARIOS</v>
      </c>
    </row>
    <row r="23" spans="1:15" ht="20.100000000000001" customHeight="1">
      <c r="A23" s="344">
        <v>6714</v>
      </c>
      <c r="B23" s="283" t="s">
        <v>1270</v>
      </c>
      <c r="C23" s="284" t="str">
        <f>CAZUL!D20</f>
        <v>FÉRIAS</v>
      </c>
      <c r="D23" s="343" t="str">
        <f>CAZUL!N20</f>
        <v>11/10/2022</v>
      </c>
      <c r="E23" s="283" t="str">
        <f>INICIO!D$5</f>
        <v>UPA 24h LIMOEIRO</v>
      </c>
      <c r="F23" s="285" t="str">
        <f>VLOOKUP(G23,FORNECEDOR!$A$1:$B$2499,2,FALSE)</f>
        <v>020.924.773-82</v>
      </c>
      <c r="G23" s="286" t="str">
        <f>CAZUL!E20</f>
        <v>CHRYSTOPHER MEDEIROS DA SILVA</v>
      </c>
      <c r="H23" s="287" t="str">
        <f>VLOOKUP(O23,DESPESAS!A$1:D$2501,2,FALSE)</f>
        <v>01.04</v>
      </c>
      <c r="I23" s="287" t="str">
        <f>VLOOKUP(O23,DESPESAS!A$1:D$2035,3,FALSE)</f>
        <v>FERIAS</v>
      </c>
      <c r="J23" s="288">
        <f>CAZUL!F20</f>
        <v>0</v>
      </c>
      <c r="K23" s="289">
        <f>CAZUL!G20</f>
        <v>1683.26</v>
      </c>
      <c r="L23" s="288">
        <f>CAZUL!H20</f>
        <v>0</v>
      </c>
      <c r="M23" s="283" t="s">
        <v>2089</v>
      </c>
      <c r="N23" s="290"/>
      <c r="O23" s="291" t="str">
        <f>CAZUL!C20</f>
        <v>FERIAS</v>
      </c>
    </row>
    <row r="24" spans="1:15" ht="20.100000000000001" customHeight="1">
      <c r="A24" s="344">
        <v>6714</v>
      </c>
      <c r="B24" s="283" t="s">
        <v>1270</v>
      </c>
      <c r="C24" s="284" t="str">
        <f>CAZUL!D21</f>
        <v>FÉRIAS</v>
      </c>
      <c r="D24" s="343" t="str">
        <f>CAZUL!N21</f>
        <v>11/10/2022</v>
      </c>
      <c r="E24" s="283" t="str">
        <f>INICIO!D$5</f>
        <v>UPA 24h LIMOEIRO</v>
      </c>
      <c r="F24" s="285" t="str">
        <f>VLOOKUP(G24,FORNECEDOR!$A$1:$B$2499,2,FALSE)</f>
        <v>963.150.833-15</v>
      </c>
      <c r="G24" s="286" t="str">
        <f>CAZUL!E21</f>
        <v>MAGDA MORENO DE ARAUJO</v>
      </c>
      <c r="H24" s="287" t="str">
        <f>VLOOKUP(O24,DESPESAS!A$1:D$2501,2,FALSE)</f>
        <v>01.04</v>
      </c>
      <c r="I24" s="287" t="str">
        <f>VLOOKUP(O24,DESPESAS!A$1:D$2035,3,FALSE)</f>
        <v>FERIAS</v>
      </c>
      <c r="J24" s="288">
        <f>CAZUL!F21</f>
        <v>0</v>
      </c>
      <c r="K24" s="289">
        <f>CAZUL!G21</f>
        <v>3564.63</v>
      </c>
      <c r="L24" s="288">
        <f>CAZUL!H21</f>
        <v>971234.97</v>
      </c>
      <c r="M24" s="283" t="s">
        <v>2089</v>
      </c>
      <c r="N24" s="290"/>
      <c r="O24" s="291" t="str">
        <f>CAZUL!C21</f>
        <v>FERIAS</v>
      </c>
    </row>
    <row r="25" spans="1:15" ht="20.100000000000001" customHeight="1">
      <c r="A25" s="344">
        <v>101102</v>
      </c>
      <c r="B25" s="283" t="s">
        <v>1270</v>
      </c>
      <c r="C25" s="284" t="str">
        <f>CAZUL!D22</f>
        <v>1/1NFS-e:174</v>
      </c>
      <c r="D25" s="343" t="str">
        <f>CAZUL!N22</f>
        <v>11/10/2022</v>
      </c>
      <c r="E25" s="283" t="str">
        <f>INICIO!D$5</f>
        <v>UPA 24h LIMOEIRO</v>
      </c>
      <c r="F25" s="285" t="str">
        <f>VLOOKUP(G25,FORNECEDOR!$A$1:$B$2499,2,FALSE)</f>
        <v>34.512.073/0001-84</v>
      </c>
      <c r="G25" s="286" t="str">
        <f>CAZUL!E22</f>
        <v>BRUNO DE GOES GERBASE</v>
      </c>
      <c r="H25" s="287" t="str">
        <f>VLOOKUP(O25,DESPESAS!A$1:D$2501,2,FALSE)</f>
        <v>04.01</v>
      </c>
      <c r="I25" s="287" t="str">
        <f>VLOOKUP(O25,DESPESAS!A$1:D$2035,3,FALSE)</f>
        <v xml:space="preserve">ASSESSORIA JURIDICA </v>
      </c>
      <c r="J25" s="288">
        <f>CAZUL!F22</f>
        <v>0</v>
      </c>
      <c r="K25" s="289">
        <f>CAZUL!G22</f>
        <v>13325</v>
      </c>
      <c r="L25" s="288">
        <f>CAZUL!H22</f>
        <v>0</v>
      </c>
      <c r="M25" s="283" t="s">
        <v>2089</v>
      </c>
      <c r="N25" s="290"/>
      <c r="O25" s="291" t="str">
        <f>CAZUL!C22</f>
        <v>HONORARIOS ADVOCATICIOS</v>
      </c>
    </row>
    <row r="26" spans="1:15" ht="20.100000000000001" customHeight="1">
      <c r="A26" s="344">
        <v>101101</v>
      </c>
      <c r="B26" s="283" t="s">
        <v>1270</v>
      </c>
      <c r="C26" s="284" t="str">
        <f>CAZUL!D23</f>
        <v>1/1NFS-e:18</v>
      </c>
      <c r="D26" s="343" t="str">
        <f>CAZUL!N23</f>
        <v>11/10/2022</v>
      </c>
      <c r="E26" s="283" t="str">
        <f>INICIO!D$5</f>
        <v>UPA 24h LIMOEIRO</v>
      </c>
      <c r="F26" s="285" t="str">
        <f>VLOOKUP(G26,FORNECEDOR!$A$1:$B$2499,2,FALSE)</f>
        <v>44.226.923/0001-31</v>
      </c>
      <c r="G26" s="286" t="str">
        <f>CAZUL!E23</f>
        <v>GABRIELA CALLOU DE MORAIS</v>
      </c>
      <c r="H26" s="287" t="str">
        <f>VLOOKUP(O26,DESPESAS!A$1:D$2501,2,FALSE)</f>
        <v>03.33</v>
      </c>
      <c r="I26" s="287" t="str">
        <f>VLOOKUP(O26,DESPESAS!A$1:D$2035,3,FALSE)</f>
        <v>SERVIÇO DE ESCRITORIO, APOIO E GESTAO ADMINISTRATIVA</v>
      </c>
      <c r="J26" s="288">
        <f>CAZUL!F23</f>
        <v>0</v>
      </c>
      <c r="K26" s="289">
        <f>CAZUL!G23</f>
        <v>2400</v>
      </c>
      <c r="L26" s="288">
        <f>CAZUL!H23</f>
        <v>0</v>
      </c>
      <c r="M26" s="283" t="s">
        <v>2089</v>
      </c>
      <c r="N26" s="290"/>
      <c r="O26" s="291" t="str">
        <f>CAZUL!C23</f>
        <v>SERVIÇO DE ESCRITORIO, APOIO E GESTAO ADMINISTRATIVA</v>
      </c>
    </row>
    <row r="27" spans="1:15" ht="20.100000000000001" customHeight="1">
      <c r="A27" s="344">
        <v>812841100169511</v>
      </c>
      <c r="B27" s="283" t="s">
        <v>1270</v>
      </c>
      <c r="C27" s="284" t="str">
        <f>CAZUL!D24</f>
        <v>TARIFAS BANCÁRIAS</v>
      </c>
      <c r="D27" s="343" t="str">
        <f>CAZUL!N24</f>
        <v>11/10/2022</v>
      </c>
      <c r="E27" s="283" t="str">
        <f>INICIO!D$5</f>
        <v>UPA 24h LIMOEIRO</v>
      </c>
      <c r="F27" s="285" t="str">
        <f>VLOOKUP(G27,FORNECEDOR!$A$1:$B$2499,2,FALSE)</f>
        <v>00.000.000/1409-53</v>
      </c>
      <c r="G27" s="286" t="str">
        <f>CAZUL!E24</f>
        <v>BANCO DO BRASIL</v>
      </c>
      <c r="H27" s="287" t="str">
        <f>VLOOKUP(O27,DESPESAS!A$1:D$2501,2,FALSE)</f>
        <v>04.07</v>
      </c>
      <c r="I27" s="287" t="str">
        <f>VLOOKUP(O27,DESPESAS!A$1:D$2035,3,FALSE)</f>
        <v>TARIFAS BANCARIAS</v>
      </c>
      <c r="J27" s="288">
        <f>CAZUL!F24</f>
        <v>0</v>
      </c>
      <c r="K27" s="289">
        <f>CAZUL!G24</f>
        <v>11</v>
      </c>
      <c r="L27" s="288">
        <f>CAZUL!H24</f>
        <v>0</v>
      </c>
      <c r="M27" s="283" t="s">
        <v>2089</v>
      </c>
      <c r="N27" s="290"/>
      <c r="O27" s="291" t="str">
        <f>CAZUL!C24</f>
        <v>TARIFAS BANCÁRIAS</v>
      </c>
    </row>
    <row r="28" spans="1:15" ht="20.100000000000001" customHeight="1">
      <c r="A28" s="344">
        <v>812841100169512</v>
      </c>
      <c r="B28" s="283" t="s">
        <v>1270</v>
      </c>
      <c r="C28" s="284" t="str">
        <f>CAZUL!D25</f>
        <v>TARIFAS BANCÁRIAS</v>
      </c>
      <c r="D28" s="343" t="str">
        <f>CAZUL!N25</f>
        <v>11/10/2022</v>
      </c>
      <c r="E28" s="283" t="str">
        <f>INICIO!D$5</f>
        <v>UPA 24h LIMOEIRO</v>
      </c>
      <c r="F28" s="285" t="str">
        <f>VLOOKUP(G28,FORNECEDOR!$A$1:$B$2499,2,FALSE)</f>
        <v>00.000.000/1409-53</v>
      </c>
      <c r="G28" s="286" t="str">
        <f>CAZUL!E25</f>
        <v>BANCO DO BRASIL</v>
      </c>
      <c r="H28" s="287" t="str">
        <f>VLOOKUP(O28,DESPESAS!A$1:D$2501,2,FALSE)</f>
        <v>04.07</v>
      </c>
      <c r="I28" s="287" t="str">
        <f>VLOOKUP(O28,DESPESAS!A$1:D$2035,3,FALSE)</f>
        <v>TARIFAS BANCARIAS</v>
      </c>
      <c r="J28" s="288">
        <f>CAZUL!F25</f>
        <v>0</v>
      </c>
      <c r="K28" s="289">
        <f>CAZUL!G25</f>
        <v>11</v>
      </c>
      <c r="L28" s="288">
        <f>CAZUL!H25</f>
        <v>0</v>
      </c>
      <c r="M28" s="283" t="s">
        <v>2089</v>
      </c>
      <c r="N28" s="290"/>
      <c r="O28" s="291" t="str">
        <f>CAZUL!C25</f>
        <v>TARIFAS BANCÁRIAS</v>
      </c>
    </row>
    <row r="29" spans="1:15" ht="20.100000000000001" customHeight="1">
      <c r="A29" s="344">
        <v>812841100292235</v>
      </c>
      <c r="B29" s="283" t="s">
        <v>1270</v>
      </c>
      <c r="C29" s="284" t="str">
        <f>CAZUL!D26</f>
        <v>TARIFAS BANCÁRIAS</v>
      </c>
      <c r="D29" s="343" t="str">
        <f>CAZUL!N26</f>
        <v>11/10/2022</v>
      </c>
      <c r="E29" s="283" t="str">
        <f>INICIO!D$5</f>
        <v>UPA 24h LIMOEIRO</v>
      </c>
      <c r="F29" s="285" t="str">
        <f>VLOOKUP(G29,FORNECEDOR!$A$1:$B$2499,2,FALSE)</f>
        <v>00.000.000/1409-53</v>
      </c>
      <c r="G29" s="286" t="str">
        <f>CAZUL!E26</f>
        <v>BANCO DO BRASIL</v>
      </c>
      <c r="H29" s="287" t="str">
        <f>VLOOKUP(O29,DESPESAS!A$1:D$2501,2,FALSE)</f>
        <v>04.07</v>
      </c>
      <c r="I29" s="287" t="str">
        <f>VLOOKUP(O29,DESPESAS!A$1:D$2035,3,FALSE)</f>
        <v>TARIFAS BANCARIAS</v>
      </c>
      <c r="J29" s="288">
        <f>CAZUL!F26</f>
        <v>0</v>
      </c>
      <c r="K29" s="289">
        <f>CAZUL!G26</f>
        <v>444.83</v>
      </c>
      <c r="L29" s="288">
        <f>CAZUL!H26</f>
        <v>0</v>
      </c>
      <c r="M29" s="283" t="s">
        <v>2089</v>
      </c>
      <c r="N29" s="290"/>
      <c r="O29" s="291" t="str">
        <f>CAZUL!C26</f>
        <v>TARIFAS BANCÁRIAS</v>
      </c>
    </row>
    <row r="30" spans="1:15" ht="20.100000000000001" customHeight="1">
      <c r="A30" s="344">
        <v>812841100292234</v>
      </c>
      <c r="B30" s="283" t="s">
        <v>1270</v>
      </c>
      <c r="C30" s="284" t="str">
        <f>CAZUL!D27</f>
        <v>TARIFAS BANCÁRIAS</v>
      </c>
      <c r="D30" s="343" t="str">
        <f>CAZUL!N27</f>
        <v>11/10/2022</v>
      </c>
      <c r="E30" s="283" t="str">
        <f>INICIO!D$5</f>
        <v>UPA 24h LIMOEIRO</v>
      </c>
      <c r="F30" s="285" t="str">
        <f>VLOOKUP(G30,FORNECEDOR!$A$1:$B$2499,2,FALSE)</f>
        <v>00.000.000/1409-53</v>
      </c>
      <c r="G30" s="286" t="str">
        <f>CAZUL!E27</f>
        <v>BANCO DO BRASIL</v>
      </c>
      <c r="H30" s="287" t="str">
        <f>VLOOKUP(O30,DESPESAS!A$1:D$2501,2,FALSE)</f>
        <v>04.07</v>
      </c>
      <c r="I30" s="287" t="str">
        <f>VLOOKUP(O30,DESPESAS!A$1:D$2035,3,FALSE)</f>
        <v>TARIFAS BANCARIAS</v>
      </c>
      <c r="J30" s="288">
        <f>CAZUL!F27</f>
        <v>0</v>
      </c>
      <c r="K30" s="289">
        <f>CAZUL!G27</f>
        <v>384.2</v>
      </c>
      <c r="L30" s="288">
        <f>CAZUL!H27</f>
        <v>954658.94000000006</v>
      </c>
      <c r="M30" s="283" t="s">
        <v>2089</v>
      </c>
      <c r="N30" s="290"/>
      <c r="O30" s="291" t="str">
        <f>CAZUL!C27</f>
        <v>TARIFAS BANCÁRIAS</v>
      </c>
    </row>
    <row r="31" spans="1:15" ht="20.100000000000001" customHeight="1">
      <c r="A31" s="344">
        <v>550094000050090</v>
      </c>
      <c r="B31" s="283" t="s">
        <v>1270</v>
      </c>
      <c r="C31" s="284" t="str">
        <f>CAZUL!D28</f>
        <v>FÉRIAS</v>
      </c>
      <c r="D31" s="343" t="str">
        <f>CAZUL!N28</f>
        <v>13/10/2022</v>
      </c>
      <c r="E31" s="283" t="str">
        <f>INICIO!D$5</f>
        <v>UPA 24h LIMOEIRO</v>
      </c>
      <c r="F31" s="285" t="str">
        <f>VLOOKUP(G31,FORNECEDOR!$A$1:$B$2499,2,FALSE)</f>
        <v>618.620.883-49</v>
      </c>
      <c r="G31" s="286" t="str">
        <f>CAZUL!E28</f>
        <v>LUIZA DAMASCENO DE BARROS</v>
      </c>
      <c r="H31" s="287" t="str">
        <f>VLOOKUP(O31,DESPESAS!A$1:D$2501,2,FALSE)</f>
        <v>01.04</v>
      </c>
      <c r="I31" s="287" t="str">
        <f>VLOOKUP(O31,DESPESAS!A$1:D$2035,3,FALSE)</f>
        <v>FERIAS</v>
      </c>
      <c r="J31" s="288">
        <f>CAZUL!F28</f>
        <v>0</v>
      </c>
      <c r="K31" s="289">
        <f>CAZUL!G28</f>
        <v>3016.23</v>
      </c>
      <c r="L31" s="288">
        <f>CAZUL!H28</f>
        <v>951642.71000000008</v>
      </c>
      <c r="M31" s="283" t="s">
        <v>2089</v>
      </c>
      <c r="N31" s="290"/>
      <c r="O31" s="291" t="str">
        <f>CAZUL!C28</f>
        <v>FERIAS</v>
      </c>
    </row>
    <row r="32" spans="1:15" ht="20.100000000000001" customHeight="1">
      <c r="A32" s="344">
        <v>101402</v>
      </c>
      <c r="B32" s="283" t="s">
        <v>1270</v>
      </c>
      <c r="C32" s="284" t="str">
        <f>CAZUL!D29</f>
        <v>1/1NFS-e:444</v>
      </c>
      <c r="D32" s="343" t="str">
        <f>CAZUL!N29</f>
        <v>14/10/2022</v>
      </c>
      <c r="E32" s="283" t="str">
        <f>INICIO!D$5</f>
        <v>UPA 24h LIMOEIRO</v>
      </c>
      <c r="F32" s="285" t="str">
        <f>VLOOKUP(G32,FORNECEDOR!$A$1:$B$2499,2,FALSE)</f>
        <v>15.624.187/0001-71</v>
      </c>
      <c r="G32" s="286" t="str">
        <f>CAZUL!E29</f>
        <v>SERVICOS MEDICOS AVIA STAFF EIRELI</v>
      </c>
      <c r="H32" s="287" t="str">
        <f>VLOOKUP(O32,DESPESAS!A$1:D$2501,2,FALSE)</f>
        <v>03.21</v>
      </c>
      <c r="I32" s="287" t="str">
        <f>VLOOKUP(O32,DESPESAS!A$1:D$2035,3,FALSE)</f>
        <v>SERVIÇO MEDICO</v>
      </c>
      <c r="J32" s="288">
        <f>CAZUL!F29</f>
        <v>0</v>
      </c>
      <c r="K32" s="289">
        <f>CAZUL!G29</f>
        <v>1362.29</v>
      </c>
      <c r="L32" s="288">
        <f>CAZUL!H29</f>
        <v>950280.42</v>
      </c>
      <c r="M32" s="283" t="s">
        <v>2089</v>
      </c>
      <c r="N32" s="290"/>
      <c r="O32" s="291" t="str">
        <f>CAZUL!C29</f>
        <v>SERVIÇO MEDICO</v>
      </c>
    </row>
    <row r="33" spans="1:15" ht="20.100000000000001" customHeight="1">
      <c r="A33" s="344">
        <v>101403</v>
      </c>
      <c r="B33" s="283" t="s">
        <v>1270</v>
      </c>
      <c r="C33" s="284" t="str">
        <f>CAZUL!D30</f>
        <v>1/1NFS-e:557</v>
      </c>
      <c r="D33" s="343" t="str">
        <f>CAZUL!N30</f>
        <v>14/10/2022</v>
      </c>
      <c r="E33" s="283" t="str">
        <f>INICIO!D$5</f>
        <v>UPA 24h LIMOEIRO</v>
      </c>
      <c r="F33" s="285" t="str">
        <f>VLOOKUP(G33,FORNECEDOR!$A$1:$B$2499,2,FALSE)</f>
        <v>23.729.769/0001-40</v>
      </c>
      <c r="G33" s="286" t="str">
        <f>CAZUL!E30</f>
        <v>CARIRI MEDIC SERVICOS MEDICOS LTDA</v>
      </c>
      <c r="H33" s="287" t="str">
        <f>VLOOKUP(O33,DESPESAS!A$1:D$2501,2,FALSE)</f>
        <v>03.21</v>
      </c>
      <c r="I33" s="287" t="str">
        <f>VLOOKUP(O33,DESPESAS!A$1:D$2035,3,FALSE)</f>
        <v>SERVIÇO MEDICO</v>
      </c>
      <c r="J33" s="288">
        <f>CAZUL!F30</f>
        <v>0</v>
      </c>
      <c r="K33" s="289">
        <f>CAZUL!G30</f>
        <v>40754.93</v>
      </c>
      <c r="L33" s="288">
        <f>CAZUL!H30</f>
        <v>0</v>
      </c>
      <c r="M33" s="283" t="s">
        <v>2089</v>
      </c>
      <c r="N33" s="290"/>
      <c r="O33" s="291" t="str">
        <f>CAZUL!C30</f>
        <v>SERVIÇO MEDICO</v>
      </c>
    </row>
    <row r="34" spans="1:15" ht="20.100000000000001" customHeight="1">
      <c r="A34" s="344">
        <v>101404</v>
      </c>
      <c r="B34" s="283" t="s">
        <v>1270</v>
      </c>
      <c r="C34" s="284" t="str">
        <f>CAZUL!D31</f>
        <v>1/1NFS-e:123</v>
      </c>
      <c r="D34" s="343" t="str">
        <f>CAZUL!N31</f>
        <v>14/10/2022</v>
      </c>
      <c r="E34" s="283" t="str">
        <f>INICIO!D$5</f>
        <v>UPA 24h LIMOEIRO</v>
      </c>
      <c r="F34" s="285" t="str">
        <f>VLOOKUP(G34,FORNECEDOR!$A$1:$B$2499,2,FALSE)</f>
        <v>32.296.007/0001-99</v>
      </c>
      <c r="G34" s="286" t="str">
        <f>CAZUL!E31</f>
        <v>CASARAO SAUDE SERVICOS MEDICOS HOSPITALARES LTDA</v>
      </c>
      <c r="H34" s="287" t="str">
        <f>VLOOKUP(O34,DESPESAS!A$1:D$2501,2,FALSE)</f>
        <v>03.21</v>
      </c>
      <c r="I34" s="287" t="str">
        <f>VLOOKUP(O34,DESPESAS!A$1:D$2035,3,FALSE)</f>
        <v>SERVIÇO MEDICO</v>
      </c>
      <c r="J34" s="288">
        <f>CAZUL!F31</f>
        <v>0</v>
      </c>
      <c r="K34" s="289">
        <f>CAZUL!G31</f>
        <v>15893.33</v>
      </c>
      <c r="L34" s="288">
        <f>CAZUL!H31</f>
        <v>0</v>
      </c>
      <c r="M34" s="283" t="s">
        <v>2089</v>
      </c>
      <c r="N34" s="290"/>
      <c r="O34" s="291" t="str">
        <f>CAZUL!C31</f>
        <v>SERVIÇO MEDICO</v>
      </c>
    </row>
    <row r="35" spans="1:15" ht="20.100000000000001" customHeight="1">
      <c r="A35" s="344">
        <v>101405</v>
      </c>
      <c r="B35" s="283" t="s">
        <v>1270</v>
      </c>
      <c r="C35" s="284" t="str">
        <f>CAZUL!D32</f>
        <v>1/1NFS-e:385</v>
      </c>
      <c r="D35" s="343" t="str">
        <f>CAZUL!N32</f>
        <v>14/10/2022</v>
      </c>
      <c r="E35" s="283" t="str">
        <f>INICIO!D$5</f>
        <v>UPA 24h LIMOEIRO</v>
      </c>
      <c r="F35" s="285" t="str">
        <f>VLOOKUP(G35,FORNECEDOR!$A$1:$B$2499,2,FALSE)</f>
        <v>27.397.335/0001-41</v>
      </c>
      <c r="G35" s="286" t="str">
        <f>CAZUL!E32</f>
        <v>INTER CLINIC SERVIÇOS DE SAÚDE LTDA ME</v>
      </c>
      <c r="H35" s="287" t="str">
        <f>VLOOKUP(O35,DESPESAS!A$1:D$2501,2,FALSE)</f>
        <v>03.21</v>
      </c>
      <c r="I35" s="287" t="str">
        <f>VLOOKUP(O35,DESPESAS!A$1:D$2035,3,FALSE)</f>
        <v>SERVIÇO MEDICO</v>
      </c>
      <c r="J35" s="288">
        <f>CAZUL!F32</f>
        <v>0</v>
      </c>
      <c r="K35" s="289">
        <f>CAZUL!G32</f>
        <v>57897.01</v>
      </c>
      <c r="L35" s="288">
        <f>CAZUL!H32</f>
        <v>0</v>
      </c>
      <c r="M35" s="283" t="s">
        <v>2089</v>
      </c>
      <c r="N35" s="290"/>
      <c r="O35" s="291" t="str">
        <f>CAZUL!C32</f>
        <v>SERVIÇO MEDICO</v>
      </c>
    </row>
    <row r="36" spans="1:15" ht="20.100000000000001" customHeight="1">
      <c r="A36" s="344">
        <v>551598000109927</v>
      </c>
      <c r="B36" s="283" t="s">
        <v>1270</v>
      </c>
      <c r="C36" s="284" t="str">
        <f>CAZUL!D33</f>
        <v>1/1NFS-e:503</v>
      </c>
      <c r="D36" s="343" t="str">
        <f>CAZUL!N33</f>
        <v>14/10/2022</v>
      </c>
      <c r="E36" s="283" t="str">
        <f>INICIO!D$5</f>
        <v>UPA 24h LIMOEIRO</v>
      </c>
      <c r="F36" s="285" t="str">
        <f>VLOOKUP(G36,FORNECEDOR!$A$1:$B$2499,2,FALSE)</f>
        <v>25.054.926/0001-90</v>
      </c>
      <c r="G36" s="286" t="str">
        <f>CAZUL!E33</f>
        <v>LIFE MED SERVIÇOS MÉDICOS LTDA</v>
      </c>
      <c r="H36" s="287" t="str">
        <f>VLOOKUP(O36,DESPESAS!A$1:D$2501,2,FALSE)</f>
        <v>03.21</v>
      </c>
      <c r="I36" s="287" t="str">
        <f>VLOOKUP(O36,DESPESAS!A$1:D$2035,3,FALSE)</f>
        <v>SERVIÇO MEDICO</v>
      </c>
      <c r="J36" s="288">
        <f>CAZUL!F33</f>
        <v>0</v>
      </c>
      <c r="K36" s="289">
        <f>CAZUL!G33</f>
        <v>46885.27</v>
      </c>
      <c r="L36" s="288">
        <f>CAZUL!H33</f>
        <v>0</v>
      </c>
      <c r="M36" s="283" t="s">
        <v>2089</v>
      </c>
      <c r="N36" s="290"/>
      <c r="O36" s="291" t="str">
        <f>CAZUL!C33</f>
        <v>SERVIÇO MEDICO</v>
      </c>
    </row>
    <row r="37" spans="1:15" ht="20.100000000000001" customHeight="1">
      <c r="A37" s="344">
        <v>101406</v>
      </c>
      <c r="B37" s="283" t="s">
        <v>1270</v>
      </c>
      <c r="C37" s="284" t="str">
        <f>CAZUL!D34</f>
        <v>1/1NFS-e:191</v>
      </c>
      <c r="D37" s="343" t="str">
        <f>CAZUL!N34</f>
        <v>14/10/2022</v>
      </c>
      <c r="E37" s="283" t="str">
        <f>INICIO!D$5</f>
        <v>UPA 24h LIMOEIRO</v>
      </c>
      <c r="F37" s="285" t="str">
        <f>VLOOKUP(G37,FORNECEDOR!$A$1:$B$2499,2,FALSE)</f>
        <v>26.564.082/0001-90</v>
      </c>
      <c r="G37" s="286" t="str">
        <f>CAZUL!E34</f>
        <v>MED CLINIC SERVIÇOS MEDICOS LTDA</v>
      </c>
      <c r="H37" s="287" t="str">
        <f>VLOOKUP(O37,DESPESAS!A$1:D$2501,2,FALSE)</f>
        <v>03.21</v>
      </c>
      <c r="I37" s="287" t="str">
        <f>VLOOKUP(O37,DESPESAS!A$1:D$2035,3,FALSE)</f>
        <v>SERVIÇO MEDICO</v>
      </c>
      <c r="J37" s="288">
        <f>CAZUL!F34</f>
        <v>0</v>
      </c>
      <c r="K37" s="289">
        <f>CAZUL!G34</f>
        <v>34511.19</v>
      </c>
      <c r="L37" s="288">
        <f>CAZUL!H34</f>
        <v>0</v>
      </c>
      <c r="M37" s="283" t="s">
        <v>2089</v>
      </c>
      <c r="N37" s="290"/>
      <c r="O37" s="291" t="str">
        <f>CAZUL!C34</f>
        <v>SERVIÇO MEDICO</v>
      </c>
    </row>
    <row r="38" spans="1:15" ht="20.100000000000001" customHeight="1">
      <c r="A38" s="344">
        <v>551598000039078</v>
      </c>
      <c r="B38" s="283" t="s">
        <v>1270</v>
      </c>
      <c r="C38" s="284" t="str">
        <f>CAZUL!D35</f>
        <v>1/1NFS-e:99</v>
      </c>
      <c r="D38" s="343" t="str">
        <f>CAZUL!N35</f>
        <v>14/10/2022</v>
      </c>
      <c r="E38" s="283" t="str">
        <f>INICIO!D$5</f>
        <v>UPA 24h LIMOEIRO</v>
      </c>
      <c r="F38" s="285" t="str">
        <f>VLOOKUP(G38,FORNECEDOR!$A$1:$B$2499,2,FALSE)</f>
        <v>20.971.900/0001-93</v>
      </c>
      <c r="G38" s="286" t="str">
        <f>CAZUL!E35</f>
        <v>MISSÃO MED - SERVIÇOS MÉDICOS LTDA</v>
      </c>
      <c r="H38" s="287" t="str">
        <f>VLOOKUP(O38,DESPESAS!A$1:D$2501,2,FALSE)</f>
        <v>03.21</v>
      </c>
      <c r="I38" s="287" t="str">
        <f>VLOOKUP(O38,DESPESAS!A$1:D$2035,3,FALSE)</f>
        <v>SERVIÇO MEDICO</v>
      </c>
      <c r="J38" s="288">
        <f>CAZUL!F35</f>
        <v>0</v>
      </c>
      <c r="K38" s="289">
        <f>CAZUL!G35</f>
        <v>51993.79</v>
      </c>
      <c r="L38" s="288">
        <f>CAZUL!H35</f>
        <v>0</v>
      </c>
      <c r="M38" s="283" t="s">
        <v>2089</v>
      </c>
      <c r="N38" s="290"/>
      <c r="O38" s="291" t="str">
        <f>CAZUL!C35</f>
        <v>SERVIÇO MEDICO</v>
      </c>
    </row>
    <row r="39" spans="1:15" ht="20.100000000000001" customHeight="1">
      <c r="A39" s="344" t="s">
        <v>2170</v>
      </c>
      <c r="B39" s="283" t="s">
        <v>1270</v>
      </c>
      <c r="C39" s="284" t="str">
        <f>CAZUL!D36</f>
        <v>1/1NFS-e:71</v>
      </c>
      <c r="D39" s="343" t="str">
        <f>CAZUL!N36</f>
        <v>14/10/2022</v>
      </c>
      <c r="E39" s="283" t="str">
        <f>INICIO!D$5</f>
        <v>UPA 24h LIMOEIRO</v>
      </c>
      <c r="F39" s="285" t="str">
        <f>VLOOKUP(G39,FORNECEDOR!$A$1:$B$2499,2,FALSE)</f>
        <v>36.771.119/0001-05</v>
      </c>
      <c r="G39" s="286" t="str">
        <f>CAZUL!E36</f>
        <v>SELETIVO MED SERVIÇO MÉDICOS HOSPITALARES LTDA</v>
      </c>
      <c r="H39" s="287" t="str">
        <f>VLOOKUP(O39,DESPESAS!A$1:D$2501,2,FALSE)</f>
        <v>03.21</v>
      </c>
      <c r="I39" s="287" t="str">
        <f>VLOOKUP(O39,DESPESAS!A$1:D$2035,3,FALSE)</f>
        <v>SERVIÇO MEDICO</v>
      </c>
      <c r="J39" s="288">
        <f>CAZUL!F36</f>
        <v>0</v>
      </c>
      <c r="K39" s="289">
        <f>CAZUL!G36</f>
        <v>20093.64</v>
      </c>
      <c r="L39" s="288">
        <f>CAZUL!H36</f>
        <v>0</v>
      </c>
      <c r="M39" s="283" t="s">
        <v>2089</v>
      </c>
      <c r="N39" s="290"/>
      <c r="O39" s="291" t="str">
        <f>CAZUL!C36</f>
        <v>SERVIÇO MEDICO</v>
      </c>
    </row>
    <row r="40" spans="1:15" ht="20.100000000000001" customHeight="1">
      <c r="A40" s="344">
        <v>101408</v>
      </c>
      <c r="B40" s="283" t="s">
        <v>1270</v>
      </c>
      <c r="C40" s="284" t="str">
        <f>CAZUL!D37</f>
        <v>1/1NFS-e:342</v>
      </c>
      <c r="D40" s="343" t="str">
        <f>CAZUL!N37</f>
        <v>14/10/2022</v>
      </c>
      <c r="E40" s="283" t="str">
        <f>INICIO!D$5</f>
        <v>UPA 24h LIMOEIRO</v>
      </c>
      <c r="F40" s="285" t="str">
        <f>VLOOKUP(G40,FORNECEDOR!$A$1:$B$2499,2,FALSE)</f>
        <v>30.726.446/0001-69</v>
      </c>
      <c r="G40" s="286" t="str">
        <f>CAZUL!E37</f>
        <v>SERV MEDIC SERVICOS MEDICOS HOSPITALARES LTDA</v>
      </c>
      <c r="H40" s="287" t="str">
        <f>VLOOKUP(O40,DESPESAS!A$1:D$2501,2,FALSE)</f>
        <v>03.21</v>
      </c>
      <c r="I40" s="287" t="str">
        <f>VLOOKUP(O40,DESPESAS!A$1:D$2035,3,FALSE)</f>
        <v>SERVIÇO MEDICO</v>
      </c>
      <c r="J40" s="288">
        <f>CAZUL!F37</f>
        <v>0</v>
      </c>
      <c r="K40" s="289">
        <f>CAZUL!G37</f>
        <v>12601.11</v>
      </c>
      <c r="L40" s="288">
        <f>CAZUL!H37</f>
        <v>0</v>
      </c>
      <c r="M40" s="283" t="s">
        <v>2089</v>
      </c>
      <c r="N40" s="290"/>
      <c r="O40" s="291" t="str">
        <f>CAZUL!C37</f>
        <v>SERVIÇO MEDICO</v>
      </c>
    </row>
    <row r="41" spans="1:15" ht="20.100000000000001" customHeight="1">
      <c r="A41" s="344">
        <v>551598000038945</v>
      </c>
      <c r="B41" s="283" t="s">
        <v>1270</v>
      </c>
      <c r="C41" s="284" t="str">
        <f>CAZUL!D38</f>
        <v>1/1NFS-e:425</v>
      </c>
      <c r="D41" s="343" t="str">
        <f>CAZUL!N38</f>
        <v>14/10/2022</v>
      </c>
      <c r="E41" s="283" t="str">
        <f>INICIO!D$5</f>
        <v>UPA 24h LIMOEIRO</v>
      </c>
      <c r="F41" s="285" t="str">
        <f>VLOOKUP(G41,FORNECEDOR!$A$1:$B$2499,2,FALSE)</f>
        <v>22.319.399/0001-00</v>
      </c>
      <c r="G41" s="286" t="str">
        <f>CAZUL!E38</f>
        <v>UNIT - SERVICOS MEDICOS</v>
      </c>
      <c r="H41" s="287" t="str">
        <f>VLOOKUP(O41,DESPESAS!A$1:D$2501,2,FALSE)</f>
        <v>03.21</v>
      </c>
      <c r="I41" s="287" t="str">
        <f>VLOOKUP(O41,DESPESAS!A$1:D$2035,3,FALSE)</f>
        <v>SERVIÇO MEDICO</v>
      </c>
      <c r="J41" s="288">
        <f>CAZUL!F38</f>
        <v>0</v>
      </c>
      <c r="K41" s="289">
        <f>CAZUL!G38</f>
        <v>14644.54</v>
      </c>
      <c r="L41" s="288">
        <f>CAZUL!H38</f>
        <v>0</v>
      </c>
      <c r="M41" s="283" t="s">
        <v>2089</v>
      </c>
      <c r="N41" s="290"/>
      <c r="O41" s="291" t="str">
        <f>CAZUL!C38</f>
        <v>SERVIÇO MEDICO</v>
      </c>
    </row>
    <row r="42" spans="1:15" ht="20.100000000000001" customHeight="1">
      <c r="A42" s="344">
        <v>551598000054235</v>
      </c>
      <c r="B42" s="283" t="s">
        <v>1270</v>
      </c>
      <c r="C42" s="284" t="str">
        <f>CAZUL!D39</f>
        <v>1/1NFS-e:65</v>
      </c>
      <c r="D42" s="343" t="str">
        <f>CAZUL!N39</f>
        <v>14/10/2022</v>
      </c>
      <c r="E42" s="283" t="str">
        <f>INICIO!D$5</f>
        <v>UPA 24h LIMOEIRO</v>
      </c>
      <c r="F42" s="285" t="str">
        <f>VLOOKUP(G42,FORNECEDOR!$A$1:$B$2499,2,FALSE)</f>
        <v>42.623.408/0001-60</v>
      </c>
      <c r="G42" s="286" t="str">
        <f>CAZUL!E39</f>
        <v>BELEM &amp; ARRAIS SERVIÇOS DE SAÚDE LTDA</v>
      </c>
      <c r="H42" s="287" t="str">
        <f>VLOOKUP(O42,DESPESAS!A$1:D$2501,2,FALSE)</f>
        <v>03.21</v>
      </c>
      <c r="I42" s="287" t="str">
        <f>VLOOKUP(O42,DESPESAS!A$1:D$2035,3,FALSE)</f>
        <v>SERVIÇO MEDICO</v>
      </c>
      <c r="J42" s="288">
        <f>CAZUL!F39</f>
        <v>0</v>
      </c>
      <c r="K42" s="289">
        <f>CAZUL!G39</f>
        <v>15893.3</v>
      </c>
      <c r="L42" s="288">
        <f>CAZUL!H39</f>
        <v>0</v>
      </c>
      <c r="M42" s="283" t="s">
        <v>2089</v>
      </c>
      <c r="N42" s="290"/>
      <c r="O42" s="291" t="str">
        <f>CAZUL!C39</f>
        <v>SERVIÇO MEDICO</v>
      </c>
    </row>
    <row r="43" spans="1:15" ht="20.100000000000001" customHeight="1">
      <c r="A43" s="344">
        <v>101409</v>
      </c>
      <c r="B43" s="283" t="s">
        <v>1270</v>
      </c>
      <c r="C43" s="284" t="str">
        <f>CAZUL!D40</f>
        <v>1/1NFS-e:28</v>
      </c>
      <c r="D43" s="343" t="str">
        <f>CAZUL!N40</f>
        <v>14/10/2022</v>
      </c>
      <c r="E43" s="283" t="str">
        <f>INICIO!D$5</f>
        <v>UPA 24h LIMOEIRO</v>
      </c>
      <c r="F43" s="285" t="str">
        <f>VLOOKUP(G43,FORNECEDOR!$A$1:$B$2499,2,FALSE)</f>
        <v>42.071.165/0001-02</v>
      </c>
      <c r="G43" s="286" t="str">
        <f>CAZUL!E40</f>
        <v>CALLOU MEDICINE LTDA</v>
      </c>
      <c r="H43" s="287" t="str">
        <f>VLOOKUP(O43,DESPESAS!A$1:D$2501,2,FALSE)</f>
        <v>03.21</v>
      </c>
      <c r="I43" s="287" t="str">
        <f>VLOOKUP(O43,DESPESAS!A$1:D$2035,3,FALSE)</f>
        <v>SERVIÇO MEDICO</v>
      </c>
      <c r="J43" s="288">
        <f>CAZUL!F40</f>
        <v>0</v>
      </c>
      <c r="K43" s="289">
        <f>CAZUL!G40</f>
        <v>12580.14</v>
      </c>
      <c r="L43" s="288">
        <f>CAZUL!H40</f>
        <v>0</v>
      </c>
      <c r="M43" s="283" t="s">
        <v>2089</v>
      </c>
      <c r="N43" s="290"/>
      <c r="O43" s="291" t="str">
        <f>CAZUL!C40</f>
        <v>SERVIÇO MEDICO</v>
      </c>
    </row>
    <row r="44" spans="1:15" ht="20.100000000000001" customHeight="1">
      <c r="A44" s="344">
        <v>101410</v>
      </c>
      <c r="B44" s="283" t="s">
        <v>1270</v>
      </c>
      <c r="C44" s="284" t="str">
        <f>CAZUL!D41</f>
        <v>1/1NFS-e:286</v>
      </c>
      <c r="D44" s="343" t="str">
        <f>CAZUL!N41</f>
        <v>14/10/2022</v>
      </c>
      <c r="E44" s="283" t="str">
        <f>INICIO!D$5</f>
        <v>UPA 24h LIMOEIRO</v>
      </c>
      <c r="F44" s="285" t="str">
        <f>VLOOKUP(G44,FORNECEDOR!$A$1:$B$2499,2,FALSE)</f>
        <v>36.963.850/0001-32</v>
      </c>
      <c r="G44" s="286" t="str">
        <f>CAZUL!E41</f>
        <v>B1007 MED ASSISTENCIA E SERVICOS MEDICOS LTDA</v>
      </c>
      <c r="H44" s="287" t="str">
        <f>VLOOKUP(O44,DESPESAS!A$1:D$2501,2,FALSE)</f>
        <v>03.21</v>
      </c>
      <c r="I44" s="287" t="str">
        <f>VLOOKUP(O44,DESPESAS!A$1:D$2035,3,FALSE)</f>
        <v>SERVIÇO MEDICO</v>
      </c>
      <c r="J44" s="288">
        <f>CAZUL!F41</f>
        <v>0</v>
      </c>
      <c r="K44" s="289">
        <f>CAZUL!G41</f>
        <v>1362.27</v>
      </c>
      <c r="L44" s="288">
        <f>CAZUL!H41</f>
        <v>0</v>
      </c>
      <c r="M44" s="283" t="s">
        <v>2089</v>
      </c>
      <c r="N44" s="290"/>
      <c r="O44" s="291" t="str">
        <f>CAZUL!C41</f>
        <v>SERVIÇO MEDICO</v>
      </c>
    </row>
    <row r="45" spans="1:15" ht="20.100000000000001" customHeight="1">
      <c r="A45" s="344">
        <v>558756000000434</v>
      </c>
      <c r="B45" s="283" t="s">
        <v>1270</v>
      </c>
      <c r="C45" s="284" t="str">
        <f>CAZUL!D42</f>
        <v>1/1NFS-e:38</v>
      </c>
      <c r="D45" s="343" t="str">
        <f>CAZUL!N42</f>
        <v>14/10/2022</v>
      </c>
      <c r="E45" s="283" t="str">
        <f>INICIO!D$5</f>
        <v>UPA 24h LIMOEIRO</v>
      </c>
      <c r="F45" s="285" t="str">
        <f>VLOOKUP(G45,FORNECEDOR!$A$1:$B$2499,2,FALSE)</f>
        <v>42.035.556/0001-63</v>
      </c>
      <c r="G45" s="286" t="str">
        <f>CAZUL!E42</f>
        <v>INGRID MATOS BEZERRA LTDA</v>
      </c>
      <c r="H45" s="287" t="str">
        <f>VLOOKUP(O45,DESPESAS!A$1:D$2501,2,FALSE)</f>
        <v>03.21</v>
      </c>
      <c r="I45" s="287" t="str">
        <f>VLOOKUP(O45,DESPESAS!A$1:D$2035,3,FALSE)</f>
        <v>SERVIÇO MEDICO</v>
      </c>
      <c r="J45" s="288">
        <f>CAZUL!F42</f>
        <v>0</v>
      </c>
      <c r="K45" s="289">
        <f>CAZUL!G42</f>
        <v>6290.07</v>
      </c>
      <c r="L45" s="288">
        <f>CAZUL!H42</f>
        <v>0</v>
      </c>
      <c r="M45" s="283" t="s">
        <v>2089</v>
      </c>
      <c r="N45" s="290"/>
      <c r="O45" s="291" t="str">
        <f>CAZUL!C42</f>
        <v>SERVIÇO MEDICO</v>
      </c>
    </row>
    <row r="46" spans="1:15" ht="20.100000000000001" customHeight="1">
      <c r="A46" s="344">
        <v>551598000025396</v>
      </c>
      <c r="B46" s="283" t="s">
        <v>1270</v>
      </c>
      <c r="C46" s="284" t="str">
        <f>CAZUL!D43</f>
        <v>1/1NFS-e:675</v>
      </c>
      <c r="D46" s="343" t="str">
        <f>CAZUL!N43</f>
        <v>14/10/2022</v>
      </c>
      <c r="E46" s="283" t="str">
        <f>INICIO!D$5</f>
        <v>UPA 24h LIMOEIRO</v>
      </c>
      <c r="F46" s="285" t="str">
        <f>VLOOKUP(G46,FORNECEDOR!$A$1:$B$2499,2,FALSE)</f>
        <v>11.196.770/0001-78</v>
      </c>
      <c r="G46" s="286" t="str">
        <f>CAZUL!E43</f>
        <v>MEDCLINIC CARIRI LTDA</v>
      </c>
      <c r="H46" s="287" t="str">
        <f>VLOOKUP(O46,DESPESAS!A$1:D$2501,2,FALSE)</f>
        <v>03.21</v>
      </c>
      <c r="I46" s="287" t="str">
        <f>VLOOKUP(O46,DESPESAS!A$1:D$2035,3,FALSE)</f>
        <v>SERVIÇO MEDICO</v>
      </c>
      <c r="J46" s="288">
        <f>CAZUL!F43</f>
        <v>0</v>
      </c>
      <c r="K46" s="289">
        <f>CAZUL!G43</f>
        <v>11854.35</v>
      </c>
      <c r="L46" s="288">
        <f>CAZUL!H43</f>
        <v>0</v>
      </c>
      <c r="M46" s="283" t="s">
        <v>2089</v>
      </c>
      <c r="N46" s="290"/>
      <c r="O46" s="291" t="str">
        <f>CAZUL!C43</f>
        <v>SERVIÇO MEDICO</v>
      </c>
    </row>
    <row r="47" spans="1:15" ht="20.100000000000001" customHeight="1">
      <c r="A47" s="344">
        <v>550094000019740</v>
      </c>
      <c r="B47" s="283" t="s">
        <v>1270</v>
      </c>
      <c r="C47" s="284" t="str">
        <f>CAZUL!D44</f>
        <v>NF 90409</v>
      </c>
      <c r="D47" s="343" t="str">
        <f>CAZUL!N44</f>
        <v>14/10/2022</v>
      </c>
      <c r="E47" s="283" t="str">
        <f>INICIO!D$5</f>
        <v>UPA 24h LIMOEIRO</v>
      </c>
      <c r="F47" s="285" t="str">
        <f>VLOOKUP(G47,FORNECEDOR!$A$1:$B$2499,2,FALSE)</f>
        <v>41.389.750/0001-84</v>
      </c>
      <c r="G47" s="286" t="str">
        <f>CAZUL!E44</f>
        <v>J LAERCIO SOUZA DE VASCONCELOS &amp; CIA LTDA</v>
      </c>
      <c r="H47" s="287" t="str">
        <f>VLOOKUP(O47,DESPESAS!A$1:D$2501,2,FALSE)</f>
        <v>02.01</v>
      </c>
      <c r="I47" s="287" t="str">
        <f>VLOOKUP(O47,DESPESAS!A$1:D$2035,3,FALSE)</f>
        <v>MEDICAMENTOS</v>
      </c>
      <c r="J47" s="288">
        <f>CAZUL!F44</f>
        <v>0</v>
      </c>
      <c r="K47" s="289">
        <f>CAZUL!G44</f>
        <v>1120.5999999999999</v>
      </c>
      <c r="L47" s="288">
        <f>CAZUL!H44</f>
        <v>0</v>
      </c>
      <c r="M47" s="283" t="s">
        <v>2089</v>
      </c>
      <c r="N47" s="290"/>
      <c r="O47" s="291" t="str">
        <f>CAZUL!C44</f>
        <v>MEDICAMENTOS</v>
      </c>
    </row>
    <row r="48" spans="1:15" ht="20.100000000000001" customHeight="1">
      <c r="A48" s="344">
        <v>550094000019740</v>
      </c>
      <c r="B48" s="283" t="s">
        <v>1270</v>
      </c>
      <c r="C48" s="284" t="str">
        <f>CAZUL!D45</f>
        <v>NF 90410</v>
      </c>
      <c r="D48" s="343" t="str">
        <f>CAZUL!N45</f>
        <v>14/10/2022</v>
      </c>
      <c r="E48" s="283" t="str">
        <f>INICIO!D$5</f>
        <v>UPA 24h LIMOEIRO</v>
      </c>
      <c r="F48" s="285" t="str">
        <f>VLOOKUP(G48,FORNECEDOR!$A$1:$B$2499,2,FALSE)</f>
        <v>41.389.750/0001-84</v>
      </c>
      <c r="G48" s="286" t="str">
        <f>CAZUL!E45</f>
        <v>J LAERCIO SOUZA DE VASCONCELOS &amp; CIA LTDA</v>
      </c>
      <c r="H48" s="287" t="str">
        <f>VLOOKUP(O48,DESPESAS!A$1:D$2501,2,FALSE)</f>
        <v>02.02</v>
      </c>
      <c r="I48" s="287" t="str">
        <f>VLOOKUP(O48,DESPESAS!A$1:D$2035,3,FALSE)</f>
        <v>MATERIAIS DE CONSUMO</v>
      </c>
      <c r="J48" s="288">
        <f>CAZUL!F45</f>
        <v>0</v>
      </c>
      <c r="K48" s="289">
        <f>CAZUL!G45</f>
        <v>113.23</v>
      </c>
      <c r="L48" s="288">
        <f>CAZUL!H45</f>
        <v>0</v>
      </c>
      <c r="M48" s="283" t="s">
        <v>2089</v>
      </c>
      <c r="N48" s="290"/>
      <c r="O48" s="291" t="str">
        <f>CAZUL!C45</f>
        <v>MATERIAL HOSPITALAR</v>
      </c>
    </row>
    <row r="49" spans="1:15" ht="20.100000000000001" customHeight="1">
      <c r="A49" s="344">
        <v>552308000019700</v>
      </c>
      <c r="B49" s="283" t="s">
        <v>1270</v>
      </c>
      <c r="C49" s="284" t="str">
        <f>CAZUL!D46</f>
        <v>1/1NFS-e:283</v>
      </c>
      <c r="D49" s="343" t="str">
        <f>CAZUL!N46</f>
        <v>14/10/2022</v>
      </c>
      <c r="E49" s="283" t="str">
        <f>INICIO!D$5</f>
        <v>UPA 24h LIMOEIRO</v>
      </c>
      <c r="F49" s="285" t="str">
        <f>VLOOKUP(G49,FORNECEDOR!$A$1:$B$2499,2,FALSE)</f>
        <v>43.051.182/0001-32</v>
      </c>
      <c r="G49" s="286" t="str">
        <f>CAZUL!E46</f>
        <v>MARCOS PETRUCIO LEITE DA CRUZ</v>
      </c>
      <c r="H49" s="287" t="str">
        <f>VLOOKUP(O49,DESPESAS!A$1:D$2501,2,FALSE)</f>
        <v>03.21</v>
      </c>
      <c r="I49" s="287" t="str">
        <f>VLOOKUP(O49,DESPESAS!A$1:D$2035,3,FALSE)</f>
        <v>SERVIÇO MEDICO</v>
      </c>
      <c r="J49" s="288">
        <f>CAZUL!F46</f>
        <v>0</v>
      </c>
      <c r="K49" s="289">
        <f>CAZUL!G46</f>
        <v>4838.5200000000004</v>
      </c>
      <c r="L49" s="288">
        <f>CAZUL!H46</f>
        <v>0</v>
      </c>
      <c r="M49" s="283" t="s">
        <v>2089</v>
      </c>
      <c r="N49" s="290"/>
      <c r="O49" s="291" t="str">
        <f>CAZUL!C46</f>
        <v>SERVIÇO MEDICO</v>
      </c>
    </row>
    <row r="50" spans="1:15" ht="20.100000000000001" customHeight="1">
      <c r="A50" s="344">
        <v>101411</v>
      </c>
      <c r="B50" s="283" t="s">
        <v>1270</v>
      </c>
      <c r="C50" s="284" t="str">
        <f>CAZUL!D47</f>
        <v>1/1NFS-e:26</v>
      </c>
      <c r="D50" s="343" t="str">
        <f>CAZUL!N47</f>
        <v>14/10/2022</v>
      </c>
      <c r="E50" s="283" t="str">
        <f>INICIO!D$5</f>
        <v>UPA 24h LIMOEIRO</v>
      </c>
      <c r="F50" s="285" t="str">
        <f>VLOOKUP(G50,FORNECEDOR!$A$1:$B$2499,2,FALSE)</f>
        <v>36.608.663/0001-30</v>
      </c>
      <c r="G50" s="286" t="str">
        <f>CAZUL!E47</f>
        <v>NATALIA MENDES CRUZ</v>
      </c>
      <c r="H50" s="287" t="str">
        <f>VLOOKUP(O50,DESPESAS!A$1:D$2501,2,FALSE)</f>
        <v>03.21</v>
      </c>
      <c r="I50" s="287" t="str">
        <f>VLOOKUP(O50,DESPESAS!A$1:D$2035,3,FALSE)</f>
        <v>SERVIÇO MEDICO</v>
      </c>
      <c r="J50" s="288">
        <f>CAZUL!F47</f>
        <v>0</v>
      </c>
      <c r="K50" s="289">
        <f>CAZUL!G47</f>
        <v>12714.66</v>
      </c>
      <c r="L50" s="288">
        <f>CAZUL!H47</f>
        <v>0</v>
      </c>
      <c r="M50" s="283" t="s">
        <v>2089</v>
      </c>
      <c r="N50" s="290"/>
      <c r="O50" s="291" t="str">
        <f>CAZUL!C47</f>
        <v>SERVIÇO MEDICO</v>
      </c>
    </row>
    <row r="51" spans="1:15" ht="20.100000000000001" customHeight="1">
      <c r="A51" s="344">
        <v>101412</v>
      </c>
      <c r="B51" s="283" t="s">
        <v>1270</v>
      </c>
      <c r="C51" s="284" t="str">
        <f>CAZUL!D48</f>
        <v>1/1NFS-e:32</v>
      </c>
      <c r="D51" s="343" t="str">
        <f>CAZUL!N48</f>
        <v>14/10/2022</v>
      </c>
      <c r="E51" s="283" t="str">
        <f>INICIO!D$5</f>
        <v>UPA 24h LIMOEIRO</v>
      </c>
      <c r="F51" s="285" t="str">
        <f>VLOOKUP(G51,FORNECEDOR!$A$1:$B$2499,2,FALSE)</f>
        <v>41.978.141/0001-60</v>
      </c>
      <c r="G51" s="286" t="str">
        <f>CAZUL!E48</f>
        <v>PRISCILLA GRANGEIRO COELHO</v>
      </c>
      <c r="H51" s="287" t="str">
        <f>VLOOKUP(O51,DESPESAS!A$1:D$2501,2,FALSE)</f>
        <v>03.21</v>
      </c>
      <c r="I51" s="287" t="str">
        <f>VLOOKUP(O51,DESPESAS!A$1:D$2035,3,FALSE)</f>
        <v>SERVIÇO MEDICO</v>
      </c>
      <c r="J51" s="288">
        <f>CAZUL!F48</f>
        <v>0</v>
      </c>
      <c r="K51" s="289">
        <f>CAZUL!G48</f>
        <v>11125.32</v>
      </c>
      <c r="L51" s="288">
        <f>CAZUL!H48</f>
        <v>577113.14999999991</v>
      </c>
      <c r="M51" s="283" t="s">
        <v>2089</v>
      </c>
      <c r="N51" s="290"/>
      <c r="O51" s="291" t="str">
        <f>CAZUL!C48</f>
        <v>SERVIÇO MEDICO</v>
      </c>
    </row>
    <row r="52" spans="1:15" ht="20.100000000000001" customHeight="1">
      <c r="A52" s="344">
        <v>552811000123948</v>
      </c>
      <c r="B52" s="283" t="s">
        <v>1270</v>
      </c>
      <c r="C52" s="284" t="str">
        <f>CAZUL!D49</f>
        <v>NF 145775</v>
      </c>
      <c r="D52" s="343" t="str">
        <f>CAZUL!N49</f>
        <v>14/10/2022</v>
      </c>
      <c r="E52" s="283" t="str">
        <f>INICIO!D$5</f>
        <v>UPA 24h LIMOEIRO</v>
      </c>
      <c r="F52" s="285" t="str">
        <f>VLOOKUP(G52,FORNECEDOR!$A$1:$B$2499,2,FALSE)</f>
        <v>08.674.752/0001-40</v>
      </c>
      <c r="G52" s="286" t="str">
        <f>CAZUL!E49</f>
        <v>CIRURGICA MONTEBELLO LTDA 140</v>
      </c>
      <c r="H52" s="287" t="str">
        <f>VLOOKUP(O52,DESPESAS!A$1:D$2501,2,FALSE)</f>
        <v>02.01</v>
      </c>
      <c r="I52" s="287" t="str">
        <f>VLOOKUP(O52,DESPESAS!A$1:D$2035,3,FALSE)</f>
        <v>MEDICAMENTOS</v>
      </c>
      <c r="J52" s="288">
        <f>CAZUL!F49</f>
        <v>0</v>
      </c>
      <c r="K52" s="289">
        <f>CAZUL!G49</f>
        <v>1480.2</v>
      </c>
      <c r="L52" s="288">
        <f>CAZUL!H49</f>
        <v>0</v>
      </c>
      <c r="M52" s="283" t="s">
        <v>2089</v>
      </c>
      <c r="N52" s="290"/>
      <c r="O52" s="291" t="str">
        <f>CAZUL!C49</f>
        <v>MEDICAMENTOS</v>
      </c>
    </row>
    <row r="53" spans="1:15" ht="20.100000000000001" customHeight="1">
      <c r="A53" s="344">
        <v>552811000123948</v>
      </c>
      <c r="B53" s="283" t="s">
        <v>1270</v>
      </c>
      <c r="C53" s="284" t="str">
        <f>CAZUL!D50</f>
        <v>NF 145792</v>
      </c>
      <c r="D53" s="343" t="str">
        <f>CAZUL!N50</f>
        <v>14/10/2022</v>
      </c>
      <c r="E53" s="283" t="str">
        <f>INICIO!D$5</f>
        <v>UPA 24h LIMOEIRO</v>
      </c>
      <c r="F53" s="285" t="str">
        <f>VLOOKUP(G53,FORNECEDOR!$A$1:$B$2499,2,FALSE)</f>
        <v>08.674.752/0001-40</v>
      </c>
      <c r="G53" s="286" t="str">
        <f>CAZUL!E50</f>
        <v>CIRURGICA MONTEBELLO LTDA 140</v>
      </c>
      <c r="H53" s="287" t="str">
        <f>VLOOKUP(O53,DESPESAS!A$1:D$2501,2,FALSE)</f>
        <v>02.02</v>
      </c>
      <c r="I53" s="287" t="str">
        <f>VLOOKUP(O53,DESPESAS!A$1:D$2035,3,FALSE)</f>
        <v>MATERIAIS DE CONSUMO</v>
      </c>
      <c r="J53" s="288">
        <f>CAZUL!F50</f>
        <v>0</v>
      </c>
      <c r="K53" s="289">
        <f>CAZUL!G50</f>
        <v>768.09</v>
      </c>
      <c r="L53" s="288">
        <f>CAZUL!H50</f>
        <v>0</v>
      </c>
      <c r="M53" s="283" t="s">
        <v>2089</v>
      </c>
      <c r="N53" s="290"/>
      <c r="O53" s="291" t="str">
        <f>CAZUL!C50</f>
        <v>MATERIAL HOSPITALAR</v>
      </c>
    </row>
    <row r="54" spans="1:15" ht="20.100000000000001" customHeight="1">
      <c r="A54" s="344">
        <v>551836000323948</v>
      </c>
      <c r="B54" s="283" t="s">
        <v>1270</v>
      </c>
      <c r="C54" s="284" t="str">
        <f>CAZUL!D51</f>
        <v>NF 17330</v>
      </c>
      <c r="D54" s="343" t="str">
        <f>CAZUL!N51</f>
        <v>14/10/2022</v>
      </c>
      <c r="E54" s="283" t="str">
        <f>INICIO!D$5</f>
        <v>UPA 24h LIMOEIRO</v>
      </c>
      <c r="F54" s="285" t="str">
        <f>VLOOKUP(G54,FORNECEDOR!$A$1:$B$2499,2,FALSE)</f>
        <v>08.674.752/0003-01</v>
      </c>
      <c r="G54" s="286" t="str">
        <f>CAZUL!E51</f>
        <v>CIRURGICA MONTEBELLO LTDA 301</v>
      </c>
      <c r="H54" s="287" t="str">
        <f>VLOOKUP(O54,DESPESAS!A$1:D$2501,2,FALSE)</f>
        <v>02.02</v>
      </c>
      <c r="I54" s="287" t="str">
        <f>VLOOKUP(O54,DESPESAS!A$1:D$2035,3,FALSE)</f>
        <v>MATERIAIS DE CONSUMO</v>
      </c>
      <c r="J54" s="288">
        <f>CAZUL!F51</f>
        <v>0</v>
      </c>
      <c r="K54" s="289">
        <f>CAZUL!G51</f>
        <v>377.54</v>
      </c>
      <c r="L54" s="288">
        <f>CAZUL!H51</f>
        <v>574487.31999999995</v>
      </c>
      <c r="M54" s="283" t="s">
        <v>2089</v>
      </c>
      <c r="N54" s="290"/>
      <c r="O54" s="291" t="str">
        <f>CAZUL!C51</f>
        <v>MATERIAL HOSPITALAR</v>
      </c>
    </row>
    <row r="55" spans="1:15" ht="20.100000000000001" customHeight="1">
      <c r="A55" s="344">
        <v>812871100182693</v>
      </c>
      <c r="B55" s="283" t="s">
        <v>1270</v>
      </c>
      <c r="C55" s="284" t="str">
        <f>CAZUL!D52</f>
        <v>TARIFAS BANCÁRIAS</v>
      </c>
      <c r="D55" s="343" t="str">
        <f>CAZUL!N52</f>
        <v>14/10/2022</v>
      </c>
      <c r="E55" s="283" t="str">
        <f>INICIO!D$5</f>
        <v>UPA 24h LIMOEIRO</v>
      </c>
      <c r="F55" s="285" t="str">
        <f>VLOOKUP(G55,FORNECEDOR!$A$1:$B$2499,2,FALSE)</f>
        <v>00.000.000/1409-53</v>
      </c>
      <c r="G55" s="286" t="str">
        <f>CAZUL!E52</f>
        <v>BANCO DO BRASIL</v>
      </c>
      <c r="H55" s="287" t="str">
        <f>VLOOKUP(O55,DESPESAS!A$1:D$2501,2,FALSE)</f>
        <v>04.07</v>
      </c>
      <c r="I55" s="287" t="str">
        <f>VLOOKUP(O55,DESPESAS!A$1:D$2035,3,FALSE)</f>
        <v>TARIFAS BANCARIAS</v>
      </c>
      <c r="J55" s="288">
        <f>CAZUL!F52</f>
        <v>0</v>
      </c>
      <c r="K55" s="289">
        <f>CAZUL!G52</f>
        <v>11</v>
      </c>
      <c r="L55" s="288">
        <f>CAZUL!H52</f>
        <v>0</v>
      </c>
      <c r="M55" s="283" t="s">
        <v>2089</v>
      </c>
      <c r="N55" s="290"/>
      <c r="O55" s="291" t="str">
        <f>CAZUL!C52</f>
        <v>TARIFAS BANCÁRIAS</v>
      </c>
    </row>
    <row r="56" spans="1:15" ht="20.100000000000001" customHeight="1">
      <c r="A56" s="344">
        <v>812871100182694</v>
      </c>
      <c r="B56" s="283" t="s">
        <v>1270</v>
      </c>
      <c r="C56" s="284" t="str">
        <f>CAZUL!D53</f>
        <v>TARIFAS BANCÁRIAS</v>
      </c>
      <c r="D56" s="343" t="str">
        <f>CAZUL!N53</f>
        <v>14/10/2022</v>
      </c>
      <c r="E56" s="283" t="str">
        <f>INICIO!D$5</f>
        <v>UPA 24h LIMOEIRO</v>
      </c>
      <c r="F56" s="285" t="str">
        <f>VLOOKUP(G56,FORNECEDOR!$A$1:$B$2499,2,FALSE)</f>
        <v>00.000.000/1409-53</v>
      </c>
      <c r="G56" s="286" t="str">
        <f>CAZUL!E53</f>
        <v>BANCO DO BRASIL</v>
      </c>
      <c r="H56" s="287" t="str">
        <f>VLOOKUP(O56,DESPESAS!A$1:D$2501,2,FALSE)</f>
        <v>04.07</v>
      </c>
      <c r="I56" s="287" t="str">
        <f>VLOOKUP(O56,DESPESAS!A$1:D$2035,3,FALSE)</f>
        <v>TARIFAS BANCARIAS</v>
      </c>
      <c r="J56" s="288">
        <f>CAZUL!F53</f>
        <v>0</v>
      </c>
      <c r="K56" s="289">
        <f>CAZUL!G53</f>
        <v>11</v>
      </c>
      <c r="L56" s="288">
        <f>CAZUL!H53</f>
        <v>0</v>
      </c>
      <c r="M56" s="283" t="s">
        <v>2089</v>
      </c>
      <c r="N56" s="290"/>
      <c r="O56" s="291" t="str">
        <f>CAZUL!C53</f>
        <v>TARIFAS BANCÁRIAS</v>
      </c>
    </row>
    <row r="57" spans="1:15" ht="20.100000000000001" customHeight="1">
      <c r="A57" s="344">
        <v>812871100182695</v>
      </c>
      <c r="B57" s="283" t="s">
        <v>1270</v>
      </c>
      <c r="C57" s="284" t="str">
        <f>CAZUL!D54</f>
        <v>TARIFAS BANCÁRIAS</v>
      </c>
      <c r="D57" s="343" t="str">
        <f>CAZUL!N54</f>
        <v>14/10/2022</v>
      </c>
      <c r="E57" s="283" t="str">
        <f>INICIO!D$5</f>
        <v>UPA 24h LIMOEIRO</v>
      </c>
      <c r="F57" s="285" t="str">
        <f>VLOOKUP(G57,FORNECEDOR!$A$1:$B$2499,2,FALSE)</f>
        <v>00.000.000/1409-53</v>
      </c>
      <c r="G57" s="286" t="str">
        <f>CAZUL!E54</f>
        <v>BANCO DO BRASIL</v>
      </c>
      <c r="H57" s="287" t="str">
        <f>VLOOKUP(O57,DESPESAS!A$1:D$2501,2,FALSE)</f>
        <v>04.07</v>
      </c>
      <c r="I57" s="287" t="str">
        <f>VLOOKUP(O57,DESPESAS!A$1:D$2035,3,FALSE)</f>
        <v>TARIFAS BANCARIAS</v>
      </c>
      <c r="J57" s="288">
        <f>CAZUL!F54</f>
        <v>0</v>
      </c>
      <c r="K57" s="289">
        <f>CAZUL!G54</f>
        <v>11</v>
      </c>
      <c r="L57" s="288">
        <f>CAZUL!H54</f>
        <v>0</v>
      </c>
      <c r="M57" s="283" t="s">
        <v>2089</v>
      </c>
      <c r="N57" s="290"/>
      <c r="O57" s="291" t="str">
        <f>CAZUL!C54</f>
        <v>TARIFAS BANCÁRIAS</v>
      </c>
    </row>
    <row r="58" spans="1:15" ht="20.100000000000001" customHeight="1">
      <c r="A58" s="344">
        <v>812871100182696</v>
      </c>
      <c r="B58" s="283" t="s">
        <v>1270</v>
      </c>
      <c r="C58" s="284" t="str">
        <f>CAZUL!D55</f>
        <v>TARIFAS BANCÁRIAS</v>
      </c>
      <c r="D58" s="343" t="str">
        <f>CAZUL!N55</f>
        <v>14/10/2022</v>
      </c>
      <c r="E58" s="283" t="str">
        <f>INICIO!D$5</f>
        <v>UPA 24h LIMOEIRO</v>
      </c>
      <c r="F58" s="285" t="str">
        <f>VLOOKUP(G58,FORNECEDOR!$A$1:$B$2499,2,FALSE)</f>
        <v>00.000.000/1409-53</v>
      </c>
      <c r="G58" s="286" t="str">
        <f>CAZUL!E55</f>
        <v>BANCO DO BRASIL</v>
      </c>
      <c r="H58" s="287" t="str">
        <f>VLOOKUP(O58,DESPESAS!A$1:D$2501,2,FALSE)</f>
        <v>04.07</v>
      </c>
      <c r="I58" s="287" t="str">
        <f>VLOOKUP(O58,DESPESAS!A$1:D$2035,3,FALSE)</f>
        <v>TARIFAS BANCARIAS</v>
      </c>
      <c r="J58" s="288">
        <f>CAZUL!F55</f>
        <v>0</v>
      </c>
      <c r="K58" s="289">
        <f>CAZUL!G55</f>
        <v>11</v>
      </c>
      <c r="L58" s="288">
        <f>CAZUL!H55</f>
        <v>0</v>
      </c>
      <c r="M58" s="283" t="s">
        <v>2089</v>
      </c>
      <c r="N58" s="290"/>
      <c r="O58" s="291" t="str">
        <f>CAZUL!C55</f>
        <v>TARIFAS BANCÁRIAS</v>
      </c>
    </row>
    <row r="59" spans="1:15" ht="20.100000000000001" customHeight="1">
      <c r="A59" s="344">
        <v>812871100182697</v>
      </c>
      <c r="B59" s="283" t="s">
        <v>1270</v>
      </c>
      <c r="C59" s="284" t="str">
        <f>CAZUL!D56</f>
        <v>TARIFAS BANCÁRIAS</v>
      </c>
      <c r="D59" s="343" t="str">
        <f>CAZUL!N56</f>
        <v>14/10/2022</v>
      </c>
      <c r="E59" s="283" t="str">
        <f>INICIO!D$5</f>
        <v>UPA 24h LIMOEIRO</v>
      </c>
      <c r="F59" s="285" t="str">
        <f>VLOOKUP(G59,FORNECEDOR!$A$1:$B$2499,2,FALSE)</f>
        <v>00.000.000/1409-53</v>
      </c>
      <c r="G59" s="286" t="str">
        <f>CAZUL!E56</f>
        <v>BANCO DO BRASIL</v>
      </c>
      <c r="H59" s="287" t="str">
        <f>VLOOKUP(O59,DESPESAS!A$1:D$2501,2,FALSE)</f>
        <v>04.07</v>
      </c>
      <c r="I59" s="287" t="str">
        <f>VLOOKUP(O59,DESPESAS!A$1:D$2035,3,FALSE)</f>
        <v>TARIFAS BANCARIAS</v>
      </c>
      <c r="J59" s="288">
        <f>CAZUL!F56</f>
        <v>0</v>
      </c>
      <c r="K59" s="289">
        <f>CAZUL!G56</f>
        <v>11</v>
      </c>
      <c r="L59" s="288">
        <f>CAZUL!H56</f>
        <v>0</v>
      </c>
      <c r="M59" s="283" t="s">
        <v>2089</v>
      </c>
      <c r="N59" s="290"/>
      <c r="O59" s="291" t="str">
        <f>CAZUL!C56</f>
        <v>TARIFAS BANCÁRIAS</v>
      </c>
    </row>
    <row r="60" spans="1:15" ht="20.100000000000001" customHeight="1">
      <c r="A60" s="344">
        <v>812871100182698</v>
      </c>
      <c r="B60" s="283" t="s">
        <v>1270</v>
      </c>
      <c r="C60" s="284" t="str">
        <f>CAZUL!D57</f>
        <v>TARIFAS BANCÁRIAS</v>
      </c>
      <c r="D60" s="343" t="str">
        <f>CAZUL!N57</f>
        <v>14/10/2022</v>
      </c>
      <c r="E60" s="283" t="str">
        <f>INICIO!D$5</f>
        <v>UPA 24h LIMOEIRO</v>
      </c>
      <c r="F60" s="285" t="str">
        <f>VLOOKUP(G60,FORNECEDOR!$A$1:$B$2499,2,FALSE)</f>
        <v>00.000.000/1409-53</v>
      </c>
      <c r="G60" s="286" t="str">
        <f>CAZUL!E57</f>
        <v>BANCO DO BRASIL</v>
      </c>
      <c r="H60" s="287" t="str">
        <f>VLOOKUP(O60,DESPESAS!A$1:D$2501,2,FALSE)</f>
        <v>04.07</v>
      </c>
      <c r="I60" s="287" t="str">
        <f>VLOOKUP(O60,DESPESAS!A$1:D$2035,3,FALSE)</f>
        <v>TARIFAS BANCARIAS</v>
      </c>
      <c r="J60" s="288">
        <f>CAZUL!F57</f>
        <v>0</v>
      </c>
      <c r="K60" s="289">
        <f>CAZUL!G57</f>
        <v>11</v>
      </c>
      <c r="L60" s="288">
        <f>CAZUL!H57</f>
        <v>0</v>
      </c>
      <c r="M60" s="283" t="s">
        <v>2089</v>
      </c>
      <c r="N60" s="290"/>
      <c r="O60" s="291" t="str">
        <f>CAZUL!C57</f>
        <v>TARIFAS BANCÁRIAS</v>
      </c>
    </row>
    <row r="61" spans="1:15" ht="20.100000000000001" customHeight="1">
      <c r="A61" s="344">
        <v>812871100182699</v>
      </c>
      <c r="B61" s="283" t="s">
        <v>1270</v>
      </c>
      <c r="C61" s="284" t="str">
        <f>CAZUL!D58</f>
        <v>TARIFAS BANCÁRIAS</v>
      </c>
      <c r="D61" s="343" t="str">
        <f>CAZUL!N58</f>
        <v>14/10/2022</v>
      </c>
      <c r="E61" s="283" t="str">
        <f>INICIO!D$5</f>
        <v>UPA 24h LIMOEIRO</v>
      </c>
      <c r="F61" s="285" t="str">
        <f>VLOOKUP(G61,FORNECEDOR!$A$1:$B$2499,2,FALSE)</f>
        <v>00.000.000/1409-53</v>
      </c>
      <c r="G61" s="286" t="str">
        <f>CAZUL!E58</f>
        <v>BANCO DO BRASIL</v>
      </c>
      <c r="H61" s="287" t="str">
        <f>VLOOKUP(O61,DESPESAS!A$1:D$2501,2,FALSE)</f>
        <v>04.07</v>
      </c>
      <c r="I61" s="287" t="str">
        <f>VLOOKUP(O61,DESPESAS!A$1:D$2035,3,FALSE)</f>
        <v>TARIFAS BANCARIAS</v>
      </c>
      <c r="J61" s="288">
        <f>CAZUL!F58</f>
        <v>0</v>
      </c>
      <c r="K61" s="289">
        <f>CAZUL!G58</f>
        <v>11</v>
      </c>
      <c r="L61" s="288">
        <f>CAZUL!H58</f>
        <v>0</v>
      </c>
      <c r="M61" s="283" t="s">
        <v>2089</v>
      </c>
      <c r="N61" s="290"/>
      <c r="O61" s="291" t="str">
        <f>CAZUL!C58</f>
        <v>TARIFAS BANCÁRIAS</v>
      </c>
    </row>
    <row r="62" spans="1:15" ht="20.100000000000001" customHeight="1">
      <c r="A62" s="344">
        <v>812871100182700</v>
      </c>
      <c r="B62" s="283" t="s">
        <v>1270</v>
      </c>
      <c r="C62" s="284" t="str">
        <f>CAZUL!D59</f>
        <v>TARIFAS BANCÁRIAS</v>
      </c>
      <c r="D62" s="343" t="str">
        <f>CAZUL!N59</f>
        <v>14/10/2022</v>
      </c>
      <c r="E62" s="283" t="str">
        <f>INICIO!D$5</f>
        <v>UPA 24h LIMOEIRO</v>
      </c>
      <c r="F62" s="285" t="str">
        <f>VLOOKUP(G62,FORNECEDOR!$A$1:$B$2499,2,FALSE)</f>
        <v>00.000.000/1409-53</v>
      </c>
      <c r="G62" s="286" t="str">
        <f>CAZUL!E59</f>
        <v>BANCO DO BRASIL</v>
      </c>
      <c r="H62" s="287" t="str">
        <f>VLOOKUP(O62,DESPESAS!A$1:D$2501,2,FALSE)</f>
        <v>04.07</v>
      </c>
      <c r="I62" s="287" t="str">
        <f>VLOOKUP(O62,DESPESAS!A$1:D$2035,3,FALSE)</f>
        <v>TARIFAS BANCARIAS</v>
      </c>
      <c r="J62" s="288">
        <f>CAZUL!F59</f>
        <v>0</v>
      </c>
      <c r="K62" s="289">
        <f>CAZUL!G59</f>
        <v>11</v>
      </c>
      <c r="L62" s="288">
        <f>CAZUL!H59</f>
        <v>0</v>
      </c>
      <c r="M62" s="283" t="s">
        <v>2089</v>
      </c>
      <c r="N62" s="290"/>
      <c r="O62" s="291" t="str">
        <f>CAZUL!C59</f>
        <v>TARIFAS BANCÁRIAS</v>
      </c>
    </row>
    <row r="63" spans="1:15" ht="20.100000000000001" customHeight="1">
      <c r="A63" s="344">
        <v>812871100182701</v>
      </c>
      <c r="B63" s="283" t="s">
        <v>1270</v>
      </c>
      <c r="C63" s="284" t="str">
        <f>CAZUL!D60</f>
        <v>TARIFAS BANCÁRIAS</v>
      </c>
      <c r="D63" s="343" t="str">
        <f>CAZUL!N60</f>
        <v>14/10/2022</v>
      </c>
      <c r="E63" s="283" t="str">
        <f>INICIO!D$5</f>
        <v>UPA 24h LIMOEIRO</v>
      </c>
      <c r="F63" s="285" t="str">
        <f>VLOOKUP(G63,FORNECEDOR!$A$1:$B$2499,2,FALSE)</f>
        <v>00.000.000/1409-53</v>
      </c>
      <c r="G63" s="286" t="str">
        <f>CAZUL!E60</f>
        <v>BANCO DO BRASIL</v>
      </c>
      <c r="H63" s="287" t="str">
        <f>VLOOKUP(O63,DESPESAS!A$1:D$2501,2,FALSE)</f>
        <v>04.07</v>
      </c>
      <c r="I63" s="287" t="str">
        <f>VLOOKUP(O63,DESPESAS!A$1:D$2035,3,FALSE)</f>
        <v>TARIFAS BANCARIAS</v>
      </c>
      <c r="J63" s="288">
        <f>CAZUL!F60</f>
        <v>0</v>
      </c>
      <c r="K63" s="289">
        <f>CAZUL!G60</f>
        <v>11</v>
      </c>
      <c r="L63" s="288">
        <f>CAZUL!H60</f>
        <v>0</v>
      </c>
      <c r="M63" s="283" t="s">
        <v>2089</v>
      </c>
      <c r="N63" s="290"/>
      <c r="O63" s="291" t="str">
        <f>CAZUL!C60</f>
        <v>TARIFAS BANCÁRIAS</v>
      </c>
    </row>
    <row r="64" spans="1:15" ht="20.100000000000001" customHeight="1">
      <c r="A64" s="344">
        <v>812871100182702</v>
      </c>
      <c r="B64" s="283" t="s">
        <v>1270</v>
      </c>
      <c r="C64" s="284" t="str">
        <f>CAZUL!D61</f>
        <v>TARIFAS BANCÁRIAS</v>
      </c>
      <c r="D64" s="343" t="str">
        <f>CAZUL!N61</f>
        <v>14/10/2022</v>
      </c>
      <c r="E64" s="283" t="str">
        <f>INICIO!D$5</f>
        <v>UPA 24h LIMOEIRO</v>
      </c>
      <c r="F64" s="285" t="str">
        <f>VLOOKUP(G64,FORNECEDOR!$A$1:$B$2499,2,FALSE)</f>
        <v>00.000.000/1409-53</v>
      </c>
      <c r="G64" s="286" t="str">
        <f>CAZUL!E61</f>
        <v>BANCO DO BRASIL</v>
      </c>
      <c r="H64" s="287" t="str">
        <f>VLOOKUP(O64,DESPESAS!A$1:D$2501,2,FALSE)</f>
        <v>04.07</v>
      </c>
      <c r="I64" s="287" t="str">
        <f>VLOOKUP(O64,DESPESAS!A$1:D$2035,3,FALSE)</f>
        <v>TARIFAS BANCARIAS</v>
      </c>
      <c r="J64" s="288">
        <f>CAZUL!F61</f>
        <v>0</v>
      </c>
      <c r="K64" s="289">
        <f>CAZUL!G61</f>
        <v>11</v>
      </c>
      <c r="L64" s="288">
        <f>CAZUL!H61</f>
        <v>0</v>
      </c>
      <c r="M64" s="283" t="s">
        <v>2089</v>
      </c>
      <c r="N64" s="290"/>
      <c r="O64" s="291" t="str">
        <f>CAZUL!C61</f>
        <v>TARIFAS BANCÁRIAS</v>
      </c>
    </row>
    <row r="65" spans="1:15" ht="20.100000000000001" customHeight="1">
      <c r="A65" s="346">
        <v>812871100182703</v>
      </c>
      <c r="B65" s="283" t="s">
        <v>1270</v>
      </c>
      <c r="C65" s="284" t="str">
        <f>CAZUL!D62</f>
        <v>TARIFAS BANCÁRIAS</v>
      </c>
      <c r="D65" s="343" t="str">
        <f>CAZUL!N62</f>
        <v>14/10/2022</v>
      </c>
      <c r="E65" s="283" t="str">
        <f>INICIO!D$5</f>
        <v>UPA 24h LIMOEIRO</v>
      </c>
      <c r="F65" s="285" t="str">
        <f>VLOOKUP(G65,FORNECEDOR!$A$1:$B$2499,2,FALSE)</f>
        <v>00.000.000/1409-53</v>
      </c>
      <c r="G65" s="286" t="str">
        <f>CAZUL!E62</f>
        <v>BANCO DO BRASIL</v>
      </c>
      <c r="H65" s="287" t="str">
        <f>VLOOKUP(O65,DESPESAS!A$1:D$2501,2,FALSE)</f>
        <v>04.07</v>
      </c>
      <c r="I65" s="287" t="str">
        <f>VLOOKUP(O65,DESPESAS!A$1:D$2035,3,FALSE)</f>
        <v>TARIFAS BANCARIAS</v>
      </c>
      <c r="J65" s="288">
        <f>CAZUL!F62</f>
        <v>0</v>
      </c>
      <c r="K65" s="289">
        <f>CAZUL!G62</f>
        <v>11</v>
      </c>
      <c r="L65" s="288">
        <f>CAZUL!H62</f>
        <v>0</v>
      </c>
      <c r="M65" s="283" t="s">
        <v>2089</v>
      </c>
      <c r="N65" s="290"/>
      <c r="O65" s="291" t="str">
        <f>CAZUL!C62</f>
        <v>TARIFAS BANCÁRIAS</v>
      </c>
    </row>
    <row r="66" spans="1:15" ht="20.100000000000001" customHeight="1">
      <c r="A66" s="344">
        <v>812871100294459</v>
      </c>
      <c r="B66" s="283" t="s">
        <v>1270</v>
      </c>
      <c r="C66" s="284" t="str">
        <f>CAZUL!D63</f>
        <v>TARIFAS BANCÁRIAS</v>
      </c>
      <c r="D66" s="343" t="str">
        <f>CAZUL!N63</f>
        <v>14/10/2022</v>
      </c>
      <c r="E66" s="283" t="str">
        <f>INICIO!D$5</f>
        <v>UPA 24h LIMOEIRO</v>
      </c>
      <c r="F66" s="285" t="str">
        <f>VLOOKUP(G66,FORNECEDOR!$A$1:$B$2499,2,FALSE)</f>
        <v>00.000.000/1409-53</v>
      </c>
      <c r="G66" s="286" t="str">
        <f>CAZUL!E63</f>
        <v>BANCO DO BRASIL</v>
      </c>
      <c r="H66" s="287" t="str">
        <f>VLOOKUP(O66,DESPESAS!A$1:D$2501,2,FALSE)</f>
        <v>04.07</v>
      </c>
      <c r="I66" s="287" t="str">
        <f>VLOOKUP(O66,DESPESAS!A$1:D$2035,3,FALSE)</f>
        <v>TARIFAS BANCARIAS</v>
      </c>
      <c r="J66" s="288">
        <f>CAZUL!F63</f>
        <v>0</v>
      </c>
      <c r="K66" s="289">
        <f>CAZUL!G63</f>
        <v>6.8</v>
      </c>
      <c r="L66" s="288">
        <f>CAZUL!H63</f>
        <v>574359.5199999999</v>
      </c>
      <c r="M66" s="283" t="s">
        <v>2089</v>
      </c>
      <c r="N66" s="290"/>
      <c r="O66" s="291" t="str">
        <f>CAZUL!C63</f>
        <v>TARIFAS BANCÁRIAS</v>
      </c>
    </row>
    <row r="67" spans="1:15" ht="20.100000000000001" customHeight="1">
      <c r="A67" s="344">
        <v>101401</v>
      </c>
      <c r="B67" s="283" t="s">
        <v>1270</v>
      </c>
      <c r="C67" s="284" t="str">
        <f>CAZUL!D64</f>
        <v>1/1NFS-e:165264</v>
      </c>
      <c r="D67" s="343" t="str">
        <f>CAZUL!N64</f>
        <v>14/10/2022</v>
      </c>
      <c r="E67" s="283" t="str">
        <f>INICIO!D$5</f>
        <v>UPA 24h LIMOEIRO</v>
      </c>
      <c r="F67" s="285" t="str">
        <f>VLOOKUP(G67,FORNECEDOR!$A$1:$B$2499,2,FALSE)</f>
        <v>04.601.397/0001-28</v>
      </c>
      <c r="G67" s="286" t="str">
        <f>CAZUL!E64</f>
        <v>BRISANET SERVIÇO DE TELECOMUNICAÇÃO LTDA</v>
      </c>
      <c r="H67" s="287" t="str">
        <f>VLOOKUP(O67,DESPESAS!A$1:D$2501,2,FALSE)</f>
        <v>03.14</v>
      </c>
      <c r="I67" s="287" t="str">
        <f>VLOOKUP(O67,DESPESAS!A$1:D$2035,3,FALSE)</f>
        <v>TELEFONIA FIXA</v>
      </c>
      <c r="J67" s="288">
        <f>CAZUL!F64</f>
        <v>0</v>
      </c>
      <c r="K67" s="289">
        <f>CAZUL!G64</f>
        <v>55.71</v>
      </c>
      <c r="L67" s="288">
        <f>CAZUL!H64</f>
        <v>0</v>
      </c>
      <c r="M67" s="283" t="s">
        <v>2089</v>
      </c>
      <c r="N67" s="290"/>
      <c r="O67" s="291" t="str">
        <f>CAZUL!C64</f>
        <v>TELEFONIA FIXA</v>
      </c>
    </row>
    <row r="68" spans="1:15" ht="20.100000000000001" customHeight="1">
      <c r="A68" s="344">
        <v>101401</v>
      </c>
      <c r="B68" s="283" t="s">
        <v>1270</v>
      </c>
      <c r="C68" s="284" t="str">
        <f>CAZUL!D65</f>
        <v>1/1NFS-e:97726</v>
      </c>
      <c r="D68" s="343" t="str">
        <f>CAZUL!N65</f>
        <v>14/10/2022</v>
      </c>
      <c r="E68" s="283" t="str">
        <f>INICIO!D$5</f>
        <v>UPA 24h LIMOEIRO</v>
      </c>
      <c r="F68" s="285" t="str">
        <f>VLOOKUP(G68,FORNECEDOR!$A$1:$B$2499,2,FALSE)</f>
        <v>04.601.397/0001-28</v>
      </c>
      <c r="G68" s="286" t="str">
        <f>CAZUL!E65</f>
        <v>BRISANET SERVIÇO DE TELECOMUNICAÇÃO LTDA</v>
      </c>
      <c r="H68" s="287" t="str">
        <f>VLOOKUP(O68,DESPESAS!A$1:D$2501,2,FALSE)</f>
        <v>03.19</v>
      </c>
      <c r="I68" s="287" t="str">
        <f>VLOOKUP(O68,DESPESAS!A$1:D$2035,3,FALSE)</f>
        <v xml:space="preserve">INTERNET </v>
      </c>
      <c r="J68" s="288">
        <f>CAZUL!F65</f>
        <v>0</v>
      </c>
      <c r="K68" s="289">
        <f>CAZUL!G65</f>
        <v>92</v>
      </c>
      <c r="L68" s="288">
        <f>CAZUL!H65</f>
        <v>0</v>
      </c>
      <c r="M68" s="283" t="s">
        <v>2089</v>
      </c>
      <c r="N68" s="290"/>
      <c r="O68" s="291" t="str">
        <f>CAZUL!C65</f>
        <v>INTERNET</v>
      </c>
    </row>
    <row r="69" spans="1:15" ht="20.100000000000001" customHeight="1">
      <c r="A69" s="344">
        <v>101401</v>
      </c>
      <c r="B69" s="283" t="s">
        <v>1270</v>
      </c>
      <c r="C69" s="284" t="str">
        <f>CAZUL!D66</f>
        <v>1/1NFS-e:2612190</v>
      </c>
      <c r="D69" s="343" t="str">
        <f>CAZUL!N66</f>
        <v>14/10/2022</v>
      </c>
      <c r="E69" s="283" t="str">
        <f>INICIO!D$5</f>
        <v>UPA 24h LIMOEIRO</v>
      </c>
      <c r="F69" s="285" t="str">
        <f>VLOOKUP(G69,FORNECEDOR!$A$1:$B$2499,2,FALSE)</f>
        <v>04.601.397/0001-28</v>
      </c>
      <c r="G69" s="286" t="str">
        <f>CAZUL!E66</f>
        <v>BRISANET SERVIÇO DE TELECOMUNICAÇÃO LTDA</v>
      </c>
      <c r="H69" s="287" t="str">
        <f>VLOOKUP(O69,DESPESAS!A$1:D$2501,2,FALSE)</f>
        <v>03.19</v>
      </c>
      <c r="I69" s="287" t="str">
        <f>VLOOKUP(O69,DESPESAS!A$1:D$2035,3,FALSE)</f>
        <v xml:space="preserve">INTERNET </v>
      </c>
      <c r="J69" s="288">
        <f>CAZUL!F66</f>
        <v>0</v>
      </c>
      <c r="K69" s="289">
        <f>CAZUL!G66</f>
        <v>258</v>
      </c>
      <c r="L69" s="288">
        <f>CAZUL!H66</f>
        <v>573953.80999999994</v>
      </c>
      <c r="M69" s="283" t="s">
        <v>2089</v>
      </c>
      <c r="N69" s="290"/>
      <c r="O69" s="291" t="str">
        <f>CAZUL!C66</f>
        <v>INTERNET</v>
      </c>
    </row>
    <row r="70" spans="1:15" ht="20.100000000000001" customHeight="1">
      <c r="A70" s="344">
        <v>101703</v>
      </c>
      <c r="B70" s="283" t="s">
        <v>1270</v>
      </c>
      <c r="C70" s="284" t="str">
        <f>CAZUL!D67</f>
        <v>1/1NFS-e:106</v>
      </c>
      <c r="D70" s="343" t="str">
        <f>CAZUL!N67</f>
        <v>17/10/2022</v>
      </c>
      <c r="E70" s="283" t="str">
        <f>INICIO!D$5</f>
        <v>UPA 24h LIMOEIRO</v>
      </c>
      <c r="F70" s="285" t="str">
        <f>VLOOKUP(G70,FORNECEDOR!$A$1:$B$2499,2,FALSE)</f>
        <v>38.056.873/0001-99</v>
      </c>
      <c r="G70" s="286" t="str">
        <f>CAZUL!E67</f>
        <v>INTEGRAR SERVICOS MEDICOS</v>
      </c>
      <c r="H70" s="287" t="str">
        <f>VLOOKUP(O70,DESPESAS!A$1:D$2501,2,FALSE)</f>
        <v>03.21</v>
      </c>
      <c r="I70" s="287" t="str">
        <f>VLOOKUP(O70,DESPESAS!A$1:D$2035,3,FALSE)</f>
        <v>SERVIÇO MEDICO</v>
      </c>
      <c r="J70" s="288">
        <f>CAZUL!F67</f>
        <v>0</v>
      </c>
      <c r="K70" s="289">
        <f>CAZUL!G67</f>
        <v>9999.43</v>
      </c>
      <c r="L70" s="288">
        <f>CAZUL!H67</f>
        <v>0</v>
      </c>
      <c r="M70" s="283" t="s">
        <v>2089</v>
      </c>
      <c r="N70" s="290"/>
      <c r="O70" s="291" t="str">
        <f>CAZUL!C67</f>
        <v>SERVIÇO MEDICO</v>
      </c>
    </row>
    <row r="71" spans="1:15" ht="20.100000000000001" customHeight="1">
      <c r="A71" s="344">
        <v>101702</v>
      </c>
      <c r="B71" s="283" t="s">
        <v>1270</v>
      </c>
      <c r="C71" s="284" t="str">
        <f>CAZUL!D68</f>
        <v>1/1NFS-e:1260</v>
      </c>
      <c r="D71" s="343" t="str">
        <f>CAZUL!N68</f>
        <v>17/10/2022</v>
      </c>
      <c r="E71" s="283" t="str">
        <f>INICIO!D$5</f>
        <v>UPA 24h LIMOEIRO</v>
      </c>
      <c r="F71" s="285" t="str">
        <f>VLOOKUP(G71,FORNECEDOR!$A$1:$B$2499,2,FALSE)</f>
        <v>31.318.902/0001-02</v>
      </c>
      <c r="G71" s="286" t="str">
        <f>CAZUL!E68</f>
        <v>HSM2 MED SOLUTION SERVICOS EM SAUDE LTDA</v>
      </c>
      <c r="H71" s="287" t="str">
        <f>VLOOKUP(O71,DESPESAS!A$1:D$2501,2,FALSE)</f>
        <v>03.21</v>
      </c>
      <c r="I71" s="287" t="str">
        <f>VLOOKUP(O71,DESPESAS!A$1:D$2035,3,FALSE)</f>
        <v>SERVIÇO MEDICO</v>
      </c>
      <c r="J71" s="288">
        <f>CAZUL!F68</f>
        <v>0</v>
      </c>
      <c r="K71" s="289">
        <f>CAZUL!G68</f>
        <v>7492.56</v>
      </c>
      <c r="L71" s="288">
        <f>CAZUL!H68</f>
        <v>0</v>
      </c>
      <c r="M71" s="283" t="s">
        <v>2089</v>
      </c>
      <c r="N71" s="290"/>
      <c r="O71" s="291" t="str">
        <f>CAZUL!C68</f>
        <v>SERVIÇO MEDICO</v>
      </c>
    </row>
    <row r="72" spans="1:15" ht="20.100000000000001" customHeight="1">
      <c r="A72" s="344">
        <v>101701</v>
      </c>
      <c r="B72" s="283" t="s">
        <v>1270</v>
      </c>
      <c r="C72" s="284" t="str">
        <f>CAZUL!D69</f>
        <v>1/1NFS-e:3</v>
      </c>
      <c r="D72" s="343" t="str">
        <f>CAZUL!N69</f>
        <v>17/10/2022</v>
      </c>
      <c r="E72" s="283" t="str">
        <f>INICIO!D$5</f>
        <v>UPA 24h LIMOEIRO</v>
      </c>
      <c r="F72" s="285" t="str">
        <f>VLOOKUP(G72,FORNECEDOR!$A$1:$B$2499,2,FALSE)</f>
        <v>47.258.691/0001-91</v>
      </c>
      <c r="G72" s="286" t="str">
        <f>CAZUL!E69</f>
        <v>R O ALEXANDRE LTDA</v>
      </c>
      <c r="H72" s="287" t="str">
        <f>VLOOKUP(O72,DESPESAS!A$1:D$2501,2,FALSE)</f>
        <v>03.21</v>
      </c>
      <c r="I72" s="287" t="str">
        <f>VLOOKUP(O72,DESPESAS!A$1:D$2035,3,FALSE)</f>
        <v>SERVIÇO MEDICO</v>
      </c>
      <c r="J72" s="288">
        <f>CAZUL!F69</f>
        <v>0</v>
      </c>
      <c r="K72" s="289">
        <f>CAZUL!G69</f>
        <v>13055.23</v>
      </c>
      <c r="L72" s="288">
        <f>CAZUL!H69</f>
        <v>0</v>
      </c>
      <c r="M72" s="283" t="s">
        <v>2089</v>
      </c>
      <c r="N72" s="290"/>
      <c r="O72" s="291" t="str">
        <f>CAZUL!C69</f>
        <v>SERVIÇO MEDICO</v>
      </c>
    </row>
    <row r="73" spans="1:15" ht="20.100000000000001" customHeight="1">
      <c r="A73" s="344">
        <v>822901200340568</v>
      </c>
      <c r="B73" s="283" t="s">
        <v>1270</v>
      </c>
      <c r="C73" s="284" t="str">
        <f>CAZUL!D70</f>
        <v>TARIFAS BANCÁRIAS</v>
      </c>
      <c r="D73" s="343" t="str">
        <f>CAZUL!N70</f>
        <v>17/10/2022</v>
      </c>
      <c r="E73" s="283" t="str">
        <f>INICIO!D$5</f>
        <v>UPA 24h LIMOEIRO</v>
      </c>
      <c r="F73" s="285" t="str">
        <f>VLOOKUP(G73,FORNECEDOR!$A$1:$B$2499,2,FALSE)</f>
        <v>00.000.000/1409-53</v>
      </c>
      <c r="G73" s="286" t="str">
        <f>CAZUL!E70</f>
        <v>BANCO DO BRASIL</v>
      </c>
      <c r="H73" s="287" t="str">
        <f>VLOOKUP(O73,DESPESAS!A$1:D$2501,2,FALSE)</f>
        <v>04.07</v>
      </c>
      <c r="I73" s="287" t="str">
        <f>VLOOKUP(O73,DESPESAS!A$1:D$2035,3,FALSE)</f>
        <v>TARIFAS BANCARIAS</v>
      </c>
      <c r="J73" s="288">
        <f>CAZUL!F70</f>
        <v>0</v>
      </c>
      <c r="K73" s="289">
        <f>CAZUL!G70</f>
        <v>11</v>
      </c>
      <c r="L73" s="288">
        <f>CAZUL!H70</f>
        <v>0</v>
      </c>
      <c r="M73" s="283" t="s">
        <v>2089</v>
      </c>
      <c r="N73" s="290"/>
      <c r="O73" s="291" t="str">
        <f>CAZUL!C70</f>
        <v>TARIFAS BANCÁRIAS</v>
      </c>
    </row>
    <row r="74" spans="1:15" ht="20.100000000000001" customHeight="1">
      <c r="A74" s="344">
        <v>822901200340569</v>
      </c>
      <c r="B74" s="283" t="s">
        <v>1270</v>
      </c>
      <c r="C74" s="284" t="str">
        <f>CAZUL!D71</f>
        <v>TARIFAS BANCÁRIAS</v>
      </c>
      <c r="D74" s="343" t="str">
        <f>CAZUL!N71</f>
        <v>17/10/2022</v>
      </c>
      <c r="E74" s="283" t="str">
        <f>INICIO!D$5</f>
        <v>UPA 24h LIMOEIRO</v>
      </c>
      <c r="F74" s="285" t="str">
        <f>VLOOKUP(G74,FORNECEDOR!$A$1:$B$2499,2,FALSE)</f>
        <v>00.000.000/1409-53</v>
      </c>
      <c r="G74" s="286" t="str">
        <f>CAZUL!E71</f>
        <v>BANCO DO BRASIL</v>
      </c>
      <c r="H74" s="287" t="str">
        <f>VLOOKUP(O74,DESPESAS!A$1:D$2501,2,FALSE)</f>
        <v>04.07</v>
      </c>
      <c r="I74" s="287" t="str">
        <f>VLOOKUP(O74,DESPESAS!A$1:D$2035,3,FALSE)</f>
        <v>TARIFAS BANCARIAS</v>
      </c>
      <c r="J74" s="288">
        <f>CAZUL!F71</f>
        <v>0</v>
      </c>
      <c r="K74" s="289">
        <f>CAZUL!G71</f>
        <v>11</v>
      </c>
      <c r="L74" s="288">
        <f>CAZUL!H71</f>
        <v>0</v>
      </c>
      <c r="M74" s="283" t="s">
        <v>2089</v>
      </c>
      <c r="N74" s="290"/>
      <c r="O74" s="291" t="str">
        <f>CAZUL!C71</f>
        <v>TARIFAS BANCÁRIAS</v>
      </c>
    </row>
    <row r="75" spans="1:15" ht="20.100000000000001" customHeight="1">
      <c r="A75" s="344">
        <v>822901200340570</v>
      </c>
      <c r="B75" s="283" t="s">
        <v>1270</v>
      </c>
      <c r="C75" s="284" t="str">
        <f>CAZUL!D72</f>
        <v>TARIFAS BANCÁRIAS</v>
      </c>
      <c r="D75" s="343" t="str">
        <f>CAZUL!N72</f>
        <v>17/10/2022</v>
      </c>
      <c r="E75" s="283" t="str">
        <f>INICIO!D$5</f>
        <v>UPA 24h LIMOEIRO</v>
      </c>
      <c r="F75" s="285" t="str">
        <f>VLOOKUP(G75,FORNECEDOR!$A$1:$B$2499,2,FALSE)</f>
        <v>00.000.000/1409-53</v>
      </c>
      <c r="G75" s="286" t="str">
        <f>CAZUL!E72</f>
        <v>BANCO DO BRASIL</v>
      </c>
      <c r="H75" s="287" t="str">
        <f>VLOOKUP(O75,DESPESAS!A$1:D$2501,2,FALSE)</f>
        <v>04.07</v>
      </c>
      <c r="I75" s="287" t="str">
        <f>VLOOKUP(O75,DESPESAS!A$1:D$2035,3,FALSE)</f>
        <v>TARIFAS BANCARIAS</v>
      </c>
      <c r="J75" s="288">
        <f>CAZUL!F72</f>
        <v>0</v>
      </c>
      <c r="K75" s="289">
        <f>CAZUL!G72</f>
        <v>11</v>
      </c>
      <c r="L75" s="288">
        <f>CAZUL!H72</f>
        <v>543373.58999999985</v>
      </c>
      <c r="M75" s="283" t="s">
        <v>2089</v>
      </c>
      <c r="N75" s="290"/>
      <c r="O75" s="291" t="str">
        <f>CAZUL!C72</f>
        <v>TARIFAS BANCÁRIAS</v>
      </c>
    </row>
    <row r="76" spans="1:15" ht="20.100000000000001" customHeight="1">
      <c r="A76" s="344">
        <v>553589000061119</v>
      </c>
      <c r="B76" s="283" t="s">
        <v>1270</v>
      </c>
      <c r="C76" s="284" t="str">
        <f>CAZUL!D73</f>
        <v>1/1NF 4204</v>
      </c>
      <c r="D76" s="343" t="str">
        <f>CAZUL!N73</f>
        <v>18/10/2022</v>
      </c>
      <c r="E76" s="283" t="str">
        <f>INICIO!D$5</f>
        <v>UPA 24h LIMOEIRO</v>
      </c>
      <c r="F76" s="285" t="str">
        <f>VLOOKUP(G76,FORNECEDOR!$A$1:$B$2499,2,FALSE)</f>
        <v>26.383.079/0001-70</v>
      </c>
      <c r="G76" s="286" t="str">
        <f>CAZUL!E73</f>
        <v>NUTRIENTES MED DISTR DE MEDICAMENTOS LTDA-EPP</v>
      </c>
      <c r="H76" s="287" t="str">
        <f>VLOOKUP(O76,DESPESAS!A$1:D$2501,2,FALSE)</f>
        <v>02.02</v>
      </c>
      <c r="I76" s="287" t="str">
        <f>VLOOKUP(O76,DESPESAS!A$1:D$2035,3,FALSE)</f>
        <v>MATERIAIS DE CONSUMO</v>
      </c>
      <c r="J76" s="288">
        <f>CAZUL!F73</f>
        <v>0</v>
      </c>
      <c r="K76" s="289">
        <f>CAZUL!G73</f>
        <v>462.5</v>
      </c>
      <c r="L76" s="288">
        <f>CAZUL!H73</f>
        <v>0</v>
      </c>
      <c r="M76" s="283" t="s">
        <v>2089</v>
      </c>
      <c r="N76" s="290"/>
      <c r="O76" s="291" t="str">
        <f>CAZUL!C73</f>
        <v>MATERIAL HOSPITALAR</v>
      </c>
    </row>
    <row r="77" spans="1:15" ht="20.100000000000001" customHeight="1">
      <c r="A77" s="344">
        <v>553589000061119</v>
      </c>
      <c r="B77" s="283" t="s">
        <v>1270</v>
      </c>
      <c r="C77" s="284" t="str">
        <f>CAZUL!D74</f>
        <v>1/1NF 4203</v>
      </c>
      <c r="D77" s="343" t="str">
        <f>CAZUL!N74</f>
        <v>18/10/2022</v>
      </c>
      <c r="E77" s="283" t="str">
        <f>INICIO!D$5</f>
        <v>UPA 24h LIMOEIRO</v>
      </c>
      <c r="F77" s="285" t="str">
        <f>VLOOKUP(G77,FORNECEDOR!$A$1:$B$2499,2,FALSE)</f>
        <v>26.383.079/0001-70</v>
      </c>
      <c r="G77" s="286" t="str">
        <f>CAZUL!E74</f>
        <v>NUTRIENTES MED DISTR DE MEDICAMENTOS LTDA-EPP</v>
      </c>
      <c r="H77" s="287" t="str">
        <f>VLOOKUP(O77,DESPESAS!A$1:D$2501,2,FALSE)</f>
        <v>02.01</v>
      </c>
      <c r="I77" s="287" t="str">
        <f>VLOOKUP(O77,DESPESAS!A$1:D$2035,3,FALSE)</f>
        <v>MEDICAMENTOS</v>
      </c>
      <c r="J77" s="288">
        <f>CAZUL!F74</f>
        <v>0</v>
      </c>
      <c r="K77" s="289">
        <f>CAZUL!G74</f>
        <v>1180</v>
      </c>
      <c r="L77" s="288">
        <f>CAZUL!H74</f>
        <v>541731.08999999985</v>
      </c>
      <c r="M77" s="283" t="s">
        <v>2089</v>
      </c>
      <c r="N77" s="290"/>
      <c r="O77" s="291" t="str">
        <f>CAZUL!C74</f>
        <v>MEDICAMENTOS</v>
      </c>
    </row>
    <row r="78" spans="1:15" ht="20.100000000000001" customHeight="1">
      <c r="A78" s="344">
        <v>102018</v>
      </c>
      <c r="B78" s="283" t="s">
        <v>1270</v>
      </c>
      <c r="C78" s="284" t="str">
        <f>CAZUL!D75</f>
        <v>FATURA 584</v>
      </c>
      <c r="D78" s="343" t="str">
        <f>CAZUL!N75</f>
        <v>20/10/2022</v>
      </c>
      <c r="E78" s="283" t="str">
        <f>INICIO!D$5</f>
        <v>UPA 24h LIMOEIRO</v>
      </c>
      <c r="F78" s="285" t="str">
        <f>VLOOKUP(G78,FORNECEDOR!$A$1:$B$2499,2,FALSE)</f>
        <v>01.476.404/0001-19</v>
      </c>
      <c r="G78" s="286" t="str">
        <f>CAZUL!E75</f>
        <v>TSI LOCACOES LTDA</v>
      </c>
      <c r="H78" s="287" t="str">
        <f>VLOOKUP(O78,DESPESAS!A$1:D$2501,2,FALSE)</f>
        <v>03.23</v>
      </c>
      <c r="I78" s="287" t="str">
        <f>VLOOKUP(O78,DESPESAS!A$1:D$2035,3,FALSE)</f>
        <v>LOCAÇAO DE EQUIPAMENTOS DE INFORMATICA</v>
      </c>
      <c r="J78" s="288">
        <f>CAZUL!F75</f>
        <v>0</v>
      </c>
      <c r="K78" s="289">
        <f>CAZUL!G75</f>
        <v>2120</v>
      </c>
      <c r="L78" s="288">
        <f>CAZUL!H75</f>
        <v>0</v>
      </c>
      <c r="M78" s="283" t="s">
        <v>2089</v>
      </c>
      <c r="N78" s="290"/>
      <c r="O78" s="291" t="str">
        <f>CAZUL!C75</f>
        <v>LOCAÇAO DE EQUIPAMENTOS DE INFORMATICA</v>
      </c>
    </row>
    <row r="79" spans="1:15" ht="20.100000000000001" customHeight="1">
      <c r="A79" s="344">
        <v>551598000053166</v>
      </c>
      <c r="B79" s="283" t="s">
        <v>1270</v>
      </c>
      <c r="C79" s="284" t="str">
        <f>CAZUL!D76</f>
        <v>FATURA 092022</v>
      </c>
      <c r="D79" s="343" t="str">
        <f>CAZUL!N76</f>
        <v>20/10/2022</v>
      </c>
      <c r="E79" s="283" t="str">
        <f>INICIO!D$5</f>
        <v>UPA 24h LIMOEIRO</v>
      </c>
      <c r="F79" s="285" t="str">
        <f>VLOOKUP(G79,FORNECEDOR!$A$1:$B$2499,2,FALSE)</f>
        <v>27.520.585/0001-27</v>
      </c>
      <c r="G79" s="286" t="str">
        <f>CAZUL!E76</f>
        <v>PISO FORT LOCACOES E SERVICOS</v>
      </c>
      <c r="H79" s="287" t="str">
        <f>VLOOKUP(O79,DESPESAS!A$1:D$2501,2,FALSE)</f>
        <v>03.22</v>
      </c>
      <c r="I79" s="287" t="str">
        <f>VLOOKUP(O79,DESPESAS!A$1:D$2035,3,FALSE)</f>
        <v>LOCAÇAO DE EQUIPAMENTOS EM GERAL</v>
      </c>
      <c r="J79" s="288">
        <f>CAZUL!F76</f>
        <v>0</v>
      </c>
      <c r="K79" s="289">
        <f>CAZUL!G76</f>
        <v>5399</v>
      </c>
      <c r="L79" s="288">
        <f>CAZUL!H76</f>
        <v>0</v>
      </c>
      <c r="M79" s="283" t="s">
        <v>2089</v>
      </c>
      <c r="N79" s="290"/>
      <c r="O79" s="291" t="str">
        <f>CAZUL!C76</f>
        <v>LOCAÇAO DE EQUIPAMENTOS</v>
      </c>
    </row>
    <row r="80" spans="1:15" ht="20.100000000000001" customHeight="1">
      <c r="A80" s="344">
        <v>102004</v>
      </c>
      <c r="B80" s="283" t="s">
        <v>1270</v>
      </c>
      <c r="C80" s="284" t="str">
        <f>CAZUL!D77</f>
        <v>IRRF S/ FOLHA COMP. 09/2022</v>
      </c>
      <c r="D80" s="343" t="str">
        <f>CAZUL!N77</f>
        <v>20/10/2022</v>
      </c>
      <c r="E80" s="283" t="str">
        <f>INICIO!D$5</f>
        <v>UPA 24h LIMOEIRO</v>
      </c>
      <c r="F80" s="285" t="str">
        <f>VLOOKUP(G80,FORNECEDOR!$A$1:$B$2499,2,FALSE)</f>
        <v>00.394.460/0058-87</v>
      </c>
      <c r="G80" s="286" t="str">
        <f>CAZUL!E77</f>
        <v>SECRETARIA DA RECEITA FEDERAL DO BRASIL</v>
      </c>
      <c r="H80" s="287" t="str">
        <f>VLOOKUP(O80,DESPESAS!A$1:D$2501,2,FALSE)</f>
        <v>01.05</v>
      </c>
      <c r="I80" s="287" t="str">
        <f>VLOOKUP(O80,DESPESAS!A$1:D$2035,3,FALSE)</f>
        <v>ENCARGOS</v>
      </c>
      <c r="J80" s="288">
        <f>CAZUL!F77</f>
        <v>0</v>
      </c>
      <c r="K80" s="289">
        <f>CAZUL!G77</f>
        <v>4168.09</v>
      </c>
      <c r="L80" s="288">
        <f>CAZUL!H77</f>
        <v>0</v>
      </c>
      <c r="M80" s="283" t="s">
        <v>2089</v>
      </c>
      <c r="N80" s="290"/>
      <c r="O80" s="291" t="str">
        <f>CAZUL!C77</f>
        <v>IRRF S/ SALARIOS - DARF 0561</v>
      </c>
    </row>
    <row r="81" spans="1:15" ht="20.100000000000001" customHeight="1">
      <c r="A81" s="344">
        <v>551523000051549</v>
      </c>
      <c r="B81" s="283" t="s">
        <v>1270</v>
      </c>
      <c r="C81" s="284" t="str">
        <f>CAZUL!D78</f>
        <v>INSS S/ FOLHA COMP. 09/2022</v>
      </c>
      <c r="D81" s="343" t="str">
        <f>CAZUL!N78</f>
        <v>20/10/2022</v>
      </c>
      <c r="E81" s="283" t="str">
        <f>INICIO!D$5</f>
        <v>UPA 24h LIMOEIRO</v>
      </c>
      <c r="F81" s="285" t="str">
        <f>VLOOKUP(G81,FORNECEDOR!$A$1:$B$2499,2,FALSE)</f>
        <v>00.394.460/0058-87</v>
      </c>
      <c r="G81" s="286" t="str">
        <f>CAZUL!E78</f>
        <v>GPS - GUIA DA PREVIDENCIA SOCIAL</v>
      </c>
      <c r="H81" s="287" t="str">
        <f>VLOOKUP(O81,DESPESAS!A$1:D$2501,2,FALSE)</f>
        <v>01.05</v>
      </c>
      <c r="I81" s="287" t="str">
        <f>VLOOKUP(O81,DESPESAS!A$1:D$2035,3,FALSE)</f>
        <v>ENCARGOS</v>
      </c>
      <c r="J81" s="288">
        <f>CAZUL!F78</f>
        <v>0</v>
      </c>
      <c r="K81" s="289">
        <f>CAZUL!G78</f>
        <v>15524.66</v>
      </c>
      <c r="L81" s="288">
        <f>CAZUL!H78</f>
        <v>0</v>
      </c>
      <c r="M81" s="283" t="s">
        <v>2089</v>
      </c>
      <c r="N81" s="290"/>
      <c r="O81" s="291" t="str">
        <f>CAZUL!C78</f>
        <v>INSS SOBRE SALARIOS - GPS</v>
      </c>
    </row>
    <row r="82" spans="1:15" ht="20.100000000000001" customHeight="1">
      <c r="A82" s="344">
        <v>102008</v>
      </c>
      <c r="B82" s="283" t="s">
        <v>1270</v>
      </c>
      <c r="C82" s="284" t="str">
        <f>CAZUL!D79</f>
        <v>FATURA COMP. 09/2022</v>
      </c>
      <c r="D82" s="343" t="str">
        <f>CAZUL!N79</f>
        <v>20/10/2022</v>
      </c>
      <c r="E82" s="283" t="str">
        <f>INICIO!D$5</f>
        <v>UPA 24h LIMOEIRO</v>
      </c>
      <c r="F82" s="285" t="str">
        <f>VLOOKUP(G82,FORNECEDOR!$A$1:$B$2499,2,FALSE)</f>
        <v> 07.040.108/0001-57</v>
      </c>
      <c r="G82" s="286" t="str">
        <f>CAZUL!E79</f>
        <v>COMPANHIA DE AGUA E ESGOTO DO CEARA CAGECE</v>
      </c>
      <c r="H82" s="287" t="str">
        <f>VLOOKUP(O82,DESPESAS!A$1:D$2501,2,FALSE)</f>
        <v>03.17</v>
      </c>
      <c r="I82" s="287" t="str">
        <f>VLOOKUP(O82,DESPESAS!A$1:D$2035,3,FALSE)</f>
        <v>AGUA/ESGOTO</v>
      </c>
      <c r="J82" s="288">
        <f>CAZUL!F79</f>
        <v>0</v>
      </c>
      <c r="K82" s="289">
        <f>CAZUL!G79</f>
        <v>16212.7</v>
      </c>
      <c r="L82" s="288">
        <f>CAZUL!H79</f>
        <v>0</v>
      </c>
      <c r="M82" s="283" t="s">
        <v>2089</v>
      </c>
      <c r="N82" s="290"/>
      <c r="O82" s="291" t="str">
        <f>CAZUL!C79</f>
        <v>AGUA E SANEAMENTO</v>
      </c>
    </row>
    <row r="83" spans="1:15" ht="20.100000000000001" customHeight="1">
      <c r="A83" s="344">
        <v>102014</v>
      </c>
      <c r="B83" s="283" t="s">
        <v>1270</v>
      </c>
      <c r="C83" s="284" t="str">
        <f>CAZUL!D80</f>
        <v>FATURA S02764</v>
      </c>
      <c r="D83" s="343" t="str">
        <f>CAZUL!N80</f>
        <v>20/10/2022</v>
      </c>
      <c r="E83" s="283" t="str">
        <f>INICIO!D$5</f>
        <v>UPA 24h LIMOEIRO</v>
      </c>
      <c r="F83" s="285">
        <f>VLOOKUP(G83,FORNECEDOR!$A$1:$B$2499,2,FALSE)</f>
        <v>7366296000108</v>
      </c>
      <c r="G83" s="286" t="str">
        <f>CAZUL!E80</f>
        <v>NEO TECNOLOGIA DA INFORMATICA EIRELI</v>
      </c>
      <c r="H83" s="287" t="str">
        <f>VLOOKUP(O83,DESPESAS!A$1:D$2501,2,FALSE)</f>
        <v>03.23</v>
      </c>
      <c r="I83" s="287" t="str">
        <f>VLOOKUP(O83,DESPESAS!A$1:D$2035,3,FALSE)</f>
        <v>LOCAÇAO DE EQUIPAMENTOS DE INFORMATICA</v>
      </c>
      <c r="J83" s="288">
        <f>CAZUL!F80</f>
        <v>0</v>
      </c>
      <c r="K83" s="289">
        <f>CAZUL!G80</f>
        <v>1018.32</v>
      </c>
      <c r="L83" s="288">
        <f>CAZUL!H80</f>
        <v>0</v>
      </c>
      <c r="M83" s="283" t="s">
        <v>2089</v>
      </c>
      <c r="N83" s="290"/>
      <c r="O83" s="291" t="str">
        <f>CAZUL!C80</f>
        <v>LOCAÇAO DE EQUIPAMENTOS DE INFORMATICA</v>
      </c>
    </row>
    <row r="84" spans="1:15" ht="20.100000000000001" customHeight="1">
      <c r="A84" s="344">
        <v>102007</v>
      </c>
      <c r="B84" s="283" t="s">
        <v>1270</v>
      </c>
      <c r="C84" s="284" t="str">
        <f>CAZUL!D81</f>
        <v>1/1NFS-e:2215</v>
      </c>
      <c r="D84" s="343" t="str">
        <f>CAZUL!N81</f>
        <v>20/10/2022</v>
      </c>
      <c r="E84" s="283" t="str">
        <f>INICIO!D$5</f>
        <v>UPA 24h LIMOEIRO</v>
      </c>
      <c r="F84" s="285" t="str">
        <f>VLOOKUP(G84,FORNECEDOR!$A$1:$B$2499,2,FALSE)</f>
        <v>07.900.562/0001-30</v>
      </c>
      <c r="G84" s="286" t="str">
        <f>CAZUL!E81</f>
        <v>CIARA MAQUINAS E EQUIPAMENTOS COMERCIO LTDA EPP</v>
      </c>
      <c r="H84" s="287" t="str">
        <f>VLOOKUP(O84,DESPESAS!A$1:D$2501,2,FALSE)</f>
        <v>03.39</v>
      </c>
      <c r="I84" s="287" t="str">
        <f>VLOOKUP(O84,DESPESAS!A$1:D$2035,3,FALSE)</f>
        <v>LOCAÇAO DE CENTRAIS DE GASES</v>
      </c>
      <c r="J84" s="288">
        <f>CAZUL!F81</f>
        <v>0</v>
      </c>
      <c r="K84" s="289">
        <f>CAZUL!G81</f>
        <v>4950</v>
      </c>
      <c r="L84" s="288">
        <f>CAZUL!H81</f>
        <v>0</v>
      </c>
      <c r="M84" s="283" t="s">
        <v>2089</v>
      </c>
      <c r="N84" s="290"/>
      <c r="O84" s="291" t="str">
        <f>CAZUL!C81</f>
        <v>LOCAÇAO DE CENTRAIS DE GASES</v>
      </c>
    </row>
    <row r="85" spans="1:15" ht="20.100000000000001" customHeight="1">
      <c r="A85" s="344">
        <v>102003</v>
      </c>
      <c r="B85" s="283" t="s">
        <v>1270</v>
      </c>
      <c r="C85" s="284" t="str">
        <f>CAZUL!D82</f>
        <v>IRRF retido sobre Compra 571 - VITAI</v>
      </c>
      <c r="D85" s="343" t="str">
        <f>CAZUL!N82</f>
        <v>20/10/2022</v>
      </c>
      <c r="E85" s="283" t="str">
        <f>INICIO!D$5</f>
        <v>UPA 24h LIMOEIRO</v>
      </c>
      <c r="F85" s="285" t="str">
        <f>VLOOKUP(G85,FORNECEDOR!$A$1:$B$2499,2,FALSE)</f>
        <v>00.394.460/0058-87</v>
      </c>
      <c r="G85" s="286" t="str">
        <f>CAZUL!E82</f>
        <v>SECRETARIA DA RECEITA FEDERAL DO BRASIL</v>
      </c>
      <c r="H85" s="287" t="str">
        <f>VLOOKUP(O85,DESPESAS!A$1:D$2501,2,FALSE)</f>
        <v>03.30</v>
      </c>
      <c r="I85" s="287" t="str">
        <f>VLOOKUP(O85,DESPESAS!A$1:D$2035,3,FALSE)</f>
        <v>IR SOBRE PRESTAÇÃO DE SERVIÇOS</v>
      </c>
      <c r="J85" s="288">
        <f>CAZUL!F82</f>
        <v>0</v>
      </c>
      <c r="K85" s="289">
        <f>CAZUL!G82</f>
        <v>103.5</v>
      </c>
      <c r="L85" s="288">
        <f>CAZUL!H82</f>
        <v>0</v>
      </c>
      <c r="M85" s="283" t="s">
        <v>2089</v>
      </c>
      <c r="N85" s="290"/>
      <c r="O85" s="291" t="str">
        <f>CAZUL!C82</f>
        <v>Retenção - Darf 1708 - IRRF</v>
      </c>
    </row>
    <row r="86" spans="1:15" ht="20.100000000000001" customHeight="1">
      <c r="A86" s="344">
        <v>102002</v>
      </c>
      <c r="B86" s="283" t="s">
        <v>1270</v>
      </c>
      <c r="C86" s="284" t="str">
        <f>CAZUL!D83</f>
        <v>PIS/COFINS/CSLL retido sobre Compra 571 - VITAI</v>
      </c>
      <c r="D86" s="343" t="str">
        <f>CAZUL!N83</f>
        <v>20/10/2022</v>
      </c>
      <c r="E86" s="283" t="str">
        <f>INICIO!D$5</f>
        <v>UPA 24h LIMOEIRO</v>
      </c>
      <c r="F86" s="285" t="str">
        <f>VLOOKUP(G86,FORNECEDOR!$A$1:$B$2499,2,FALSE)</f>
        <v>00.394.460/0058-87</v>
      </c>
      <c r="G86" s="286" t="str">
        <f>CAZUL!E83</f>
        <v>SECRETARIA DA RECEITA FEDERAL DO BRASIL</v>
      </c>
      <c r="H86" s="287" t="str">
        <f>VLOOKUP(O86,DESPESAS!A$1:D$2501,2,FALSE)</f>
        <v>03.28</v>
      </c>
      <c r="I86" s="287" t="str">
        <f>VLOOKUP(O86,DESPESAS!A$1:D$2035,3,FALSE)</f>
        <v>PIS/COFINS/CSLL</v>
      </c>
      <c r="J86" s="288">
        <f>CAZUL!F83</f>
        <v>0</v>
      </c>
      <c r="K86" s="289">
        <f>CAZUL!G83</f>
        <v>320.85000000000002</v>
      </c>
      <c r="L86" s="288">
        <f>CAZUL!H83</f>
        <v>0</v>
      </c>
      <c r="M86" s="283" t="s">
        <v>2089</v>
      </c>
      <c r="N86" s="290"/>
      <c r="O86" s="291" t="str">
        <f>CAZUL!C83</f>
        <v>Retenção - Darf 5952 - PIS/COFINS/CSLL</v>
      </c>
    </row>
    <row r="87" spans="1:15" ht="20.100000000000001" customHeight="1">
      <c r="A87" s="344">
        <v>102003</v>
      </c>
      <c r="B87" s="283" t="s">
        <v>1270</v>
      </c>
      <c r="C87" s="284" t="str">
        <f>CAZUL!D84</f>
        <v>IRRF retido sobre Compra 121 - CASARAO SAUDE SERVICOS MEDICOS HOSPITALARES LTDA</v>
      </c>
      <c r="D87" s="343" t="str">
        <f>CAZUL!N84</f>
        <v>20/10/2022</v>
      </c>
      <c r="E87" s="283" t="str">
        <f>INICIO!D$5</f>
        <v>UPA 24h LIMOEIRO</v>
      </c>
      <c r="F87" s="285" t="str">
        <f>VLOOKUP(G87,FORNECEDOR!$A$1:$B$2499,2,FALSE)</f>
        <v>00.394.460/0058-87</v>
      </c>
      <c r="G87" s="286" t="str">
        <f>CAZUL!E84</f>
        <v>SECRETARIA DA RECEITA FEDERAL DO BRASIL</v>
      </c>
      <c r="H87" s="287" t="str">
        <f>VLOOKUP(O87,DESPESAS!A$1:D$2501,2,FALSE)</f>
        <v>03.30</v>
      </c>
      <c r="I87" s="287" t="str">
        <f>VLOOKUP(O87,DESPESAS!A$1:D$2035,3,FALSE)</f>
        <v>IR SOBRE PRESTAÇÃO DE SERVIÇOS</v>
      </c>
      <c r="J87" s="288">
        <f>CAZUL!F84</f>
        <v>0</v>
      </c>
      <c r="K87" s="289">
        <f>CAZUL!G84</f>
        <v>9.07</v>
      </c>
      <c r="L87" s="288">
        <f>CAZUL!H84</f>
        <v>0</v>
      </c>
      <c r="M87" s="283" t="s">
        <v>2089</v>
      </c>
      <c r="N87" s="290"/>
      <c r="O87" s="291" t="str">
        <f>CAZUL!C84</f>
        <v>Retenção - Darf 1708 - IRRF</v>
      </c>
    </row>
    <row r="88" spans="1:15" ht="20.100000000000001" customHeight="1">
      <c r="A88" s="344">
        <v>102002</v>
      </c>
      <c r="B88" s="283" t="s">
        <v>1270</v>
      </c>
      <c r="C88" s="284" t="str">
        <f>CAZUL!D85</f>
        <v>PIS/COFINS/CSLL retido sobre Compra 121 - CASARAO SAUDE SERVICOS MEDICOS HOSPITALARES LTDA</v>
      </c>
      <c r="D88" s="343" t="str">
        <f>CAZUL!N85</f>
        <v>20/10/2022</v>
      </c>
      <c r="E88" s="283" t="str">
        <f>INICIO!D$5</f>
        <v>UPA 24h LIMOEIRO</v>
      </c>
      <c r="F88" s="285" t="str">
        <f>VLOOKUP(G88,FORNECEDOR!$A$1:$B$2499,2,FALSE)</f>
        <v>00.394.460/0058-87</v>
      </c>
      <c r="G88" s="286" t="str">
        <f>CAZUL!E85</f>
        <v>SECRETARIA DA RECEITA FEDERAL DO BRASIL</v>
      </c>
      <c r="H88" s="287" t="str">
        <f>VLOOKUP(O88,DESPESAS!A$1:D$2501,2,FALSE)</f>
        <v>03.28</v>
      </c>
      <c r="I88" s="287" t="str">
        <f>VLOOKUP(O88,DESPESAS!A$1:D$2035,3,FALSE)</f>
        <v>PIS/COFINS/CSLL</v>
      </c>
      <c r="J88" s="288">
        <f>CAZUL!F85</f>
        <v>0</v>
      </c>
      <c r="K88" s="289">
        <f>CAZUL!G85</f>
        <v>28.12</v>
      </c>
      <c r="L88" s="288">
        <f>CAZUL!H85</f>
        <v>0</v>
      </c>
      <c r="M88" s="283" t="s">
        <v>2089</v>
      </c>
      <c r="N88" s="290"/>
      <c r="O88" s="291" t="str">
        <f>CAZUL!C85</f>
        <v>Retenção - Darf 5952 - PIS/COFINS/CSLL</v>
      </c>
    </row>
    <row r="89" spans="1:15" ht="20.100000000000001" customHeight="1">
      <c r="A89" s="344">
        <v>102003</v>
      </c>
      <c r="B89" s="283" t="s">
        <v>1270</v>
      </c>
      <c r="C89" s="284" t="str">
        <f>CAZUL!D86</f>
        <v>IRRF retido sobre Compra 120 -  CASARAO SAUDE SERVICOS MEDICOS HOSPITALARES LTDA</v>
      </c>
      <c r="D89" s="343" t="str">
        <f>CAZUL!N86</f>
        <v>20/10/2022</v>
      </c>
      <c r="E89" s="283" t="str">
        <f>INICIO!D$5</f>
        <v>UPA 24h LIMOEIRO</v>
      </c>
      <c r="F89" s="285" t="str">
        <f>VLOOKUP(G89,FORNECEDOR!$A$1:$B$2499,2,FALSE)</f>
        <v>00.394.460/0058-87</v>
      </c>
      <c r="G89" s="286" t="str">
        <f>CAZUL!E86</f>
        <v>SECRETARIA DA RECEITA FEDERAL DO BRASIL</v>
      </c>
      <c r="H89" s="287" t="str">
        <f>VLOOKUP(O89,DESPESAS!A$1:D$2501,2,FALSE)</f>
        <v>03.30</v>
      </c>
      <c r="I89" s="287" t="str">
        <f>VLOOKUP(O89,DESPESAS!A$1:D$2035,3,FALSE)</f>
        <v>IR SOBRE PRESTAÇÃO DE SERVIÇOS</v>
      </c>
      <c r="J89" s="288">
        <f>CAZUL!F86</f>
        <v>0</v>
      </c>
      <c r="K89" s="289">
        <f>CAZUL!G86</f>
        <v>272.17</v>
      </c>
      <c r="L89" s="288">
        <f>CAZUL!H86</f>
        <v>0</v>
      </c>
      <c r="M89" s="283" t="s">
        <v>2089</v>
      </c>
      <c r="N89" s="290"/>
      <c r="O89" s="291" t="str">
        <f>CAZUL!C86</f>
        <v>Retenção - Darf 1708 - IRRF</v>
      </c>
    </row>
    <row r="90" spans="1:15" ht="20.100000000000001" customHeight="1">
      <c r="A90" s="344">
        <v>102002</v>
      </c>
      <c r="B90" s="283" t="s">
        <v>1270</v>
      </c>
      <c r="C90" s="284" t="str">
        <f>CAZUL!D87</f>
        <v>PIS/COFINS/CSLL retido sobre Compra 120 - CASARAO SAUDE SERVICOS MEDICOS HOSPITALARES LTDA</v>
      </c>
      <c r="D90" s="343" t="str">
        <f>CAZUL!N87</f>
        <v>20/10/2022</v>
      </c>
      <c r="E90" s="283" t="str">
        <f>INICIO!D$5</f>
        <v>UPA 24h LIMOEIRO</v>
      </c>
      <c r="F90" s="285" t="str">
        <f>VLOOKUP(G90,FORNECEDOR!$A$1:$B$2499,2,FALSE)</f>
        <v>00.394.460/0058-87</v>
      </c>
      <c r="G90" s="286" t="str">
        <f>CAZUL!E87</f>
        <v>SECRETARIA DA RECEITA FEDERAL DO BRASIL</v>
      </c>
      <c r="H90" s="287" t="str">
        <f>VLOOKUP(O90,DESPESAS!A$1:D$2501,2,FALSE)</f>
        <v>03.28</v>
      </c>
      <c r="I90" s="287" t="str">
        <f>VLOOKUP(O90,DESPESAS!A$1:D$2035,3,FALSE)</f>
        <v>PIS/COFINS/CSLL</v>
      </c>
      <c r="J90" s="288">
        <f>CAZUL!F87</f>
        <v>0</v>
      </c>
      <c r="K90" s="289">
        <f>CAZUL!G87</f>
        <v>843.71</v>
      </c>
      <c r="L90" s="288">
        <f>CAZUL!H87</f>
        <v>0</v>
      </c>
      <c r="M90" s="283" t="s">
        <v>2089</v>
      </c>
      <c r="N90" s="290"/>
      <c r="O90" s="291" t="str">
        <f>CAZUL!C87</f>
        <v>Retenção - Darf 5952 - PIS/COFINS/CSLL</v>
      </c>
    </row>
    <row r="91" spans="1:15" ht="20.100000000000001" customHeight="1">
      <c r="A91" s="344">
        <v>102003</v>
      </c>
      <c r="B91" s="283" t="s">
        <v>1270</v>
      </c>
      <c r="C91" s="284" t="str">
        <f>CAZUL!D88</f>
        <v>IRRF retido sobre Compra 181 - MED CLINIC</v>
      </c>
      <c r="D91" s="343" t="str">
        <f>CAZUL!N88</f>
        <v>20/10/2022</v>
      </c>
      <c r="E91" s="283" t="str">
        <f>INICIO!D$5</f>
        <v>UPA 24h LIMOEIRO</v>
      </c>
      <c r="F91" s="285" t="str">
        <f>VLOOKUP(G91,FORNECEDOR!$A$1:$B$2499,2,FALSE)</f>
        <v>00.394.460/0058-87</v>
      </c>
      <c r="G91" s="286" t="str">
        <f>CAZUL!E88</f>
        <v>SECRETARIA DA RECEITA FEDERAL DO BRASIL</v>
      </c>
      <c r="H91" s="287" t="str">
        <f>VLOOKUP(O91,DESPESAS!A$1:D$2501,2,FALSE)</f>
        <v>03.30</v>
      </c>
      <c r="I91" s="287" t="str">
        <f>VLOOKUP(O91,DESPESAS!A$1:D$2035,3,FALSE)</f>
        <v>IR SOBRE PRESTAÇÃO DE SERVIÇOS</v>
      </c>
      <c r="J91" s="288">
        <f>CAZUL!F88</f>
        <v>0</v>
      </c>
      <c r="K91" s="289">
        <f>CAZUL!G88</f>
        <v>9.07</v>
      </c>
      <c r="L91" s="288">
        <f>CAZUL!H88</f>
        <v>0</v>
      </c>
      <c r="M91" s="283" t="s">
        <v>2089</v>
      </c>
      <c r="N91" s="290"/>
      <c r="O91" s="291" t="str">
        <f>CAZUL!C88</f>
        <v>Retenção - Darf 1708 - IRRF</v>
      </c>
    </row>
    <row r="92" spans="1:15" ht="20.100000000000001" customHeight="1">
      <c r="A92" s="344">
        <v>102002</v>
      </c>
      <c r="B92" s="283" t="s">
        <v>1270</v>
      </c>
      <c r="C92" s="284" t="str">
        <f>CAZUL!D89</f>
        <v>PIS/COFINS/CSLL retido sobre Compra 181 - MED CLINIC</v>
      </c>
      <c r="D92" s="343" t="str">
        <f>CAZUL!N89</f>
        <v>20/10/2022</v>
      </c>
      <c r="E92" s="283" t="str">
        <f>INICIO!D$5</f>
        <v>UPA 24h LIMOEIRO</v>
      </c>
      <c r="F92" s="285" t="str">
        <f>VLOOKUP(G92,FORNECEDOR!$A$1:$B$2499,2,FALSE)</f>
        <v>00.394.460/0058-87</v>
      </c>
      <c r="G92" s="286" t="str">
        <f>CAZUL!E89</f>
        <v>SECRETARIA DA RECEITA FEDERAL DO BRASIL</v>
      </c>
      <c r="H92" s="287" t="str">
        <f>VLOOKUP(O92,DESPESAS!A$1:D$2501,2,FALSE)</f>
        <v>03.28</v>
      </c>
      <c r="I92" s="287" t="str">
        <f>VLOOKUP(O92,DESPESAS!A$1:D$2035,3,FALSE)</f>
        <v>PIS/COFINS/CSLL</v>
      </c>
      <c r="J92" s="288">
        <f>CAZUL!F89</f>
        <v>0</v>
      </c>
      <c r="K92" s="289">
        <f>CAZUL!G89</f>
        <v>28.12</v>
      </c>
      <c r="L92" s="288">
        <f>CAZUL!H89</f>
        <v>0</v>
      </c>
      <c r="M92" s="283" t="s">
        <v>2089</v>
      </c>
      <c r="N92" s="290"/>
      <c r="O92" s="291" t="str">
        <f>CAZUL!C89</f>
        <v>Retenção - Darf 5952 - PIS/COFINS/CSLL</v>
      </c>
    </row>
    <row r="93" spans="1:15" ht="20.100000000000001" customHeight="1">
      <c r="A93" s="344">
        <v>102003</v>
      </c>
      <c r="B93" s="283" t="s">
        <v>1270</v>
      </c>
      <c r="C93" s="284" t="str">
        <f>CAZUL!D90</f>
        <v>IRRF retido sobre Compra 180 - MED CLINIC</v>
      </c>
      <c r="D93" s="343" t="str">
        <f>CAZUL!N90</f>
        <v>20/10/2022</v>
      </c>
      <c r="E93" s="283" t="str">
        <f>INICIO!D$5</f>
        <v>UPA 24h LIMOEIRO</v>
      </c>
      <c r="F93" s="285" t="str">
        <f>VLOOKUP(G93,FORNECEDOR!$A$1:$B$2499,2,FALSE)</f>
        <v>00.394.460/0058-87</v>
      </c>
      <c r="G93" s="286" t="str">
        <f>CAZUL!E90</f>
        <v>SECRETARIA DA RECEITA FEDERAL DO BRASIL</v>
      </c>
      <c r="H93" s="287" t="str">
        <f>VLOOKUP(O93,DESPESAS!A$1:D$2501,2,FALSE)</f>
        <v>03.30</v>
      </c>
      <c r="I93" s="287" t="str">
        <f>VLOOKUP(O93,DESPESAS!A$1:D$2035,3,FALSE)</f>
        <v>IR SOBRE PRESTAÇÃO DE SERVIÇOS</v>
      </c>
      <c r="J93" s="288">
        <f>CAZUL!F90</f>
        <v>0</v>
      </c>
      <c r="K93" s="289">
        <f>CAZUL!G90</f>
        <v>460.87</v>
      </c>
      <c r="L93" s="288">
        <f>CAZUL!H90</f>
        <v>0</v>
      </c>
      <c r="M93" s="283" t="s">
        <v>2089</v>
      </c>
      <c r="N93" s="290"/>
      <c r="O93" s="291" t="str">
        <f>CAZUL!C90</f>
        <v>Retenção - Darf 1708 - IRRF</v>
      </c>
    </row>
    <row r="94" spans="1:15" ht="20.100000000000001" customHeight="1">
      <c r="A94" s="344">
        <v>102002</v>
      </c>
      <c r="B94" s="283" t="s">
        <v>1270</v>
      </c>
      <c r="C94" s="284" t="str">
        <f>CAZUL!D91</f>
        <v>PIS/COFINS/CSLL retido sobre Compra 180 - MED CLINIC</v>
      </c>
      <c r="D94" s="343" t="str">
        <f>CAZUL!N91</f>
        <v>20/10/2022</v>
      </c>
      <c r="E94" s="283" t="str">
        <f>INICIO!D$5</f>
        <v>UPA 24h LIMOEIRO</v>
      </c>
      <c r="F94" s="285" t="str">
        <f>VLOOKUP(G94,FORNECEDOR!$A$1:$B$2499,2,FALSE)</f>
        <v>00.394.460/0058-87</v>
      </c>
      <c r="G94" s="286" t="str">
        <f>CAZUL!E91</f>
        <v>SECRETARIA DA RECEITA FEDERAL DO BRASIL</v>
      </c>
      <c r="H94" s="287" t="str">
        <f>VLOOKUP(O94,DESPESAS!A$1:D$2501,2,FALSE)</f>
        <v>03.28</v>
      </c>
      <c r="I94" s="287" t="str">
        <f>VLOOKUP(O94,DESPESAS!A$1:D$2035,3,FALSE)</f>
        <v>PIS/COFINS/CSLL</v>
      </c>
      <c r="J94" s="288">
        <f>CAZUL!F91</f>
        <v>0</v>
      </c>
      <c r="K94" s="289">
        <f>CAZUL!G91</f>
        <v>1428.7</v>
      </c>
      <c r="L94" s="288">
        <f>CAZUL!H91</f>
        <v>0</v>
      </c>
      <c r="M94" s="283" t="s">
        <v>2089</v>
      </c>
      <c r="N94" s="290"/>
      <c r="O94" s="291" t="str">
        <f>CAZUL!C91</f>
        <v>Retenção - Darf 5952 - PIS/COFINS/CSLL</v>
      </c>
    </row>
    <row r="95" spans="1:15" ht="20.100000000000001" customHeight="1">
      <c r="A95" s="344">
        <v>102003</v>
      </c>
      <c r="B95" s="283" t="s">
        <v>1270</v>
      </c>
      <c r="C95" s="284" t="str">
        <f>CAZUL!D92</f>
        <v>IRRF retido sobre Compra 370 - INTER CLINIC</v>
      </c>
      <c r="D95" s="343" t="str">
        <f>CAZUL!N92</f>
        <v>20/10/2022</v>
      </c>
      <c r="E95" s="283" t="str">
        <f>INICIO!D$5</f>
        <v>UPA 24h LIMOEIRO</v>
      </c>
      <c r="F95" s="285" t="str">
        <f>VLOOKUP(G95,FORNECEDOR!$A$1:$B$2499,2,FALSE)</f>
        <v>00.394.460/0058-87</v>
      </c>
      <c r="G95" s="286" t="str">
        <f>CAZUL!E92</f>
        <v>SECRETARIA DA RECEITA FEDERAL DO BRASIL</v>
      </c>
      <c r="H95" s="287" t="str">
        <f>VLOOKUP(O95,DESPESAS!A$1:D$2501,2,FALSE)</f>
        <v>03.30</v>
      </c>
      <c r="I95" s="287" t="str">
        <f>VLOOKUP(O95,DESPESAS!A$1:D$2035,3,FALSE)</f>
        <v>IR SOBRE PRESTAÇÃO DE SERVIÇOS</v>
      </c>
      <c r="J95" s="288">
        <f>CAZUL!F92</f>
        <v>0</v>
      </c>
      <c r="K95" s="289">
        <f>CAZUL!G92</f>
        <v>1124.95</v>
      </c>
      <c r="L95" s="288">
        <f>CAZUL!H92</f>
        <v>0</v>
      </c>
      <c r="M95" s="283" t="s">
        <v>2089</v>
      </c>
      <c r="N95" s="290"/>
      <c r="O95" s="291" t="str">
        <f>CAZUL!C92</f>
        <v>Retenção - Darf 1708 - IRRF</v>
      </c>
    </row>
    <row r="96" spans="1:15" ht="20.100000000000001" customHeight="1">
      <c r="A96" s="344">
        <v>102002</v>
      </c>
      <c r="B96" s="283" t="s">
        <v>1270</v>
      </c>
      <c r="C96" s="284" t="str">
        <f>CAZUL!D93</f>
        <v>PIS/COFINS/CSLL retido sobre Compra 370 - INTER CLINIC</v>
      </c>
      <c r="D96" s="343" t="str">
        <f>CAZUL!N93</f>
        <v>20/10/2022</v>
      </c>
      <c r="E96" s="283" t="str">
        <f>INICIO!D$5</f>
        <v>UPA 24h LIMOEIRO</v>
      </c>
      <c r="F96" s="285" t="str">
        <f>VLOOKUP(G96,FORNECEDOR!$A$1:$B$2499,2,FALSE)</f>
        <v>00.394.460/0058-87</v>
      </c>
      <c r="G96" s="286" t="str">
        <f>CAZUL!E93</f>
        <v>SECRETARIA DA RECEITA FEDERAL DO BRASIL</v>
      </c>
      <c r="H96" s="287" t="str">
        <f>VLOOKUP(O96,DESPESAS!A$1:D$2501,2,FALSE)</f>
        <v>03.28</v>
      </c>
      <c r="I96" s="287" t="str">
        <f>VLOOKUP(O96,DESPESAS!A$1:D$2035,3,FALSE)</f>
        <v>PIS/COFINS/CSLL</v>
      </c>
      <c r="J96" s="288">
        <f>CAZUL!F93</f>
        <v>0</v>
      </c>
      <c r="K96" s="289">
        <f>CAZUL!G93</f>
        <v>3487.36</v>
      </c>
      <c r="L96" s="288">
        <f>CAZUL!H93</f>
        <v>0</v>
      </c>
      <c r="M96" s="283" t="s">
        <v>2089</v>
      </c>
      <c r="N96" s="290"/>
      <c r="O96" s="291" t="str">
        <f>CAZUL!C93</f>
        <v>Retenção - Darf 5952 - PIS/COFINS/CSLL</v>
      </c>
    </row>
    <row r="97" spans="1:15" ht="20.100000000000001" customHeight="1">
      <c r="A97" s="344">
        <v>102003</v>
      </c>
      <c r="B97" s="283" t="s">
        <v>1270</v>
      </c>
      <c r="C97" s="284" t="str">
        <f>CAZUL!D94</f>
        <v>IRRF retido sobre Compra 542 - CARIRI MEDIC</v>
      </c>
      <c r="D97" s="343" t="str">
        <f>CAZUL!N94</f>
        <v>20/10/2022</v>
      </c>
      <c r="E97" s="283" t="str">
        <f>INICIO!D$5</f>
        <v>UPA 24h LIMOEIRO</v>
      </c>
      <c r="F97" s="285" t="str">
        <f>VLOOKUP(G97,FORNECEDOR!$A$1:$B$2499,2,FALSE)</f>
        <v>00.394.460/0058-87</v>
      </c>
      <c r="G97" s="286" t="str">
        <f>CAZUL!E94</f>
        <v>SECRETARIA DA RECEITA FEDERAL DO BRASIL</v>
      </c>
      <c r="H97" s="287" t="str">
        <f>VLOOKUP(O97,DESPESAS!A$1:D$2501,2,FALSE)</f>
        <v>03.30</v>
      </c>
      <c r="I97" s="287" t="str">
        <f>VLOOKUP(O97,DESPESAS!A$1:D$2035,3,FALSE)</f>
        <v>IR SOBRE PRESTAÇÃO DE SERVIÇOS</v>
      </c>
      <c r="J97" s="288">
        <f>CAZUL!F94</f>
        <v>0</v>
      </c>
      <c r="K97" s="289">
        <f>CAZUL!G94</f>
        <v>611.47</v>
      </c>
      <c r="L97" s="288">
        <f>CAZUL!H94</f>
        <v>0</v>
      </c>
      <c r="M97" s="283" t="s">
        <v>2089</v>
      </c>
      <c r="N97" s="290"/>
      <c r="O97" s="291" t="str">
        <f>CAZUL!C94</f>
        <v>Retenção - Darf 1708 - IRRF</v>
      </c>
    </row>
    <row r="98" spans="1:15" ht="20.100000000000001" customHeight="1">
      <c r="A98" s="344">
        <v>102002</v>
      </c>
      <c r="B98" s="283" t="s">
        <v>1270</v>
      </c>
      <c r="C98" s="284" t="str">
        <f>CAZUL!D95</f>
        <v>PIS/COFINS/CSLL retido sobre Compra 542 - CARIRI MEDIC</v>
      </c>
      <c r="D98" s="343" t="str">
        <f>CAZUL!N95</f>
        <v>20/10/2022</v>
      </c>
      <c r="E98" s="283" t="str">
        <f>INICIO!D$5</f>
        <v>UPA 24h LIMOEIRO</v>
      </c>
      <c r="F98" s="285" t="str">
        <f>VLOOKUP(G98,FORNECEDOR!$A$1:$B$2499,2,FALSE)</f>
        <v>00.394.460/0058-87</v>
      </c>
      <c r="G98" s="286" t="str">
        <f>CAZUL!E95</f>
        <v>SECRETARIA DA RECEITA FEDERAL DO BRASIL</v>
      </c>
      <c r="H98" s="287" t="str">
        <f>VLOOKUP(O98,DESPESAS!A$1:D$2501,2,FALSE)</f>
        <v>03.28</v>
      </c>
      <c r="I98" s="287" t="str">
        <f>VLOOKUP(O98,DESPESAS!A$1:D$2035,3,FALSE)</f>
        <v>PIS/COFINS/CSLL</v>
      </c>
      <c r="J98" s="288">
        <f>CAZUL!F95</f>
        <v>0</v>
      </c>
      <c r="K98" s="289">
        <f>CAZUL!G95</f>
        <v>1895.54</v>
      </c>
      <c r="L98" s="288">
        <f>CAZUL!H95</f>
        <v>0</v>
      </c>
      <c r="M98" s="283" t="s">
        <v>2089</v>
      </c>
      <c r="N98" s="290"/>
      <c r="O98" s="291" t="str">
        <f>CAZUL!C95</f>
        <v>Retenção - Darf 5952 - PIS/COFINS/CSLL</v>
      </c>
    </row>
    <row r="99" spans="1:15" ht="20.100000000000001" customHeight="1">
      <c r="A99" s="344">
        <v>102003</v>
      </c>
      <c r="B99" s="283" t="s">
        <v>1270</v>
      </c>
      <c r="C99" s="284" t="str">
        <f>CAZUL!D96</f>
        <v>IRRF retido sobre Compra 66 - SELETIVO MED</v>
      </c>
      <c r="D99" s="343" t="str">
        <f>CAZUL!N96</f>
        <v>20/10/2022</v>
      </c>
      <c r="E99" s="283" t="str">
        <f>INICIO!D$5</f>
        <v>UPA 24h LIMOEIRO</v>
      </c>
      <c r="F99" s="285" t="str">
        <f>VLOOKUP(G99,FORNECEDOR!$A$1:$B$2499,2,FALSE)</f>
        <v>00.394.460/0058-87</v>
      </c>
      <c r="G99" s="286" t="str">
        <f>CAZUL!E96</f>
        <v>SECRETARIA DA RECEITA FEDERAL DO BRASIL</v>
      </c>
      <c r="H99" s="287" t="str">
        <f>VLOOKUP(O99,DESPESAS!A$1:D$2501,2,FALSE)</f>
        <v>03.30</v>
      </c>
      <c r="I99" s="287" t="str">
        <f>VLOOKUP(O99,DESPESAS!A$1:D$2035,3,FALSE)</f>
        <v>IR SOBRE PRESTAÇÃO DE SERVIÇOS</v>
      </c>
      <c r="J99" s="288">
        <f>CAZUL!F96</f>
        <v>0</v>
      </c>
      <c r="K99" s="289">
        <f>CAZUL!G96</f>
        <v>317.52999999999997</v>
      </c>
      <c r="L99" s="288">
        <f>CAZUL!H96</f>
        <v>0</v>
      </c>
      <c r="M99" s="283" t="s">
        <v>2089</v>
      </c>
      <c r="N99" s="290"/>
      <c r="O99" s="291" t="str">
        <f>CAZUL!C96</f>
        <v>Retenção - Darf 1708 - IRRF</v>
      </c>
    </row>
    <row r="100" spans="1:15" ht="20.100000000000001" customHeight="1">
      <c r="A100" s="344">
        <v>102002</v>
      </c>
      <c r="B100" s="283" t="s">
        <v>1270</v>
      </c>
      <c r="C100" s="284" t="str">
        <f>CAZUL!D97</f>
        <v>PIS/COFINS/CSLL retido sobre Compra 66 - SELETIVO MED</v>
      </c>
      <c r="D100" s="343" t="str">
        <f>CAZUL!N97</f>
        <v>20/10/2022</v>
      </c>
      <c r="E100" s="283" t="str">
        <f>INICIO!D$5</f>
        <v>UPA 24h LIMOEIRO</v>
      </c>
      <c r="F100" s="285" t="str">
        <f>VLOOKUP(G100,FORNECEDOR!$A$1:$B$2499,2,FALSE)</f>
        <v>00.394.460/0058-87</v>
      </c>
      <c r="G100" s="286" t="str">
        <f>CAZUL!E97</f>
        <v>SECRETARIA DA RECEITA FEDERAL DO BRASIL</v>
      </c>
      <c r="H100" s="287" t="str">
        <f>VLOOKUP(O100,DESPESAS!A$1:D$2501,2,FALSE)</f>
        <v>03.28</v>
      </c>
      <c r="I100" s="287" t="str">
        <f>VLOOKUP(O100,DESPESAS!A$1:D$2035,3,FALSE)</f>
        <v>PIS/COFINS/CSLL</v>
      </c>
      <c r="J100" s="288">
        <f>CAZUL!F97</f>
        <v>0</v>
      </c>
      <c r="K100" s="289">
        <f>CAZUL!G97</f>
        <v>984.33</v>
      </c>
      <c r="L100" s="288">
        <f>CAZUL!H97</f>
        <v>0</v>
      </c>
      <c r="M100" s="283" t="s">
        <v>2089</v>
      </c>
      <c r="N100" s="290"/>
      <c r="O100" s="291" t="str">
        <f>CAZUL!C97</f>
        <v>Retenção - Darf 5952 - PIS/COFINS/CSLL</v>
      </c>
    </row>
    <row r="101" spans="1:15" ht="20.100000000000001" customHeight="1">
      <c r="A101" s="344">
        <v>102003</v>
      </c>
      <c r="B101" s="283" t="s">
        <v>1270</v>
      </c>
      <c r="C101" s="284" t="str">
        <f>CAZUL!D98</f>
        <v>IRRF retido sobre Compra 490 - LIFE MED SERVIÇOS MEDICOS</v>
      </c>
      <c r="D101" s="343" t="str">
        <f>CAZUL!N98</f>
        <v>20/10/2022</v>
      </c>
      <c r="E101" s="283" t="str">
        <f>INICIO!D$5</f>
        <v>UPA 24h LIMOEIRO</v>
      </c>
      <c r="F101" s="285" t="str">
        <f>VLOOKUP(G101,FORNECEDOR!$A$1:$B$2499,2,FALSE)</f>
        <v>00.394.460/0058-87</v>
      </c>
      <c r="G101" s="286" t="str">
        <f>CAZUL!E98</f>
        <v>SECRETARIA DA RECEITA FEDERAL DO BRASIL</v>
      </c>
      <c r="H101" s="287" t="str">
        <f>VLOOKUP(O101,DESPESAS!A$1:D$2501,2,FALSE)</f>
        <v>03.30</v>
      </c>
      <c r="I101" s="287" t="str">
        <f>VLOOKUP(O101,DESPESAS!A$1:D$2035,3,FALSE)</f>
        <v>IR SOBRE PRESTAÇÃO DE SERVIÇOS</v>
      </c>
      <c r="J101" s="288">
        <f>CAZUL!F98</f>
        <v>0</v>
      </c>
      <c r="K101" s="289">
        <f>CAZUL!G98</f>
        <v>858.23</v>
      </c>
      <c r="L101" s="288">
        <f>CAZUL!H98</f>
        <v>0</v>
      </c>
      <c r="M101" s="283" t="s">
        <v>2089</v>
      </c>
      <c r="N101" s="290"/>
      <c r="O101" s="291" t="str">
        <f>CAZUL!C98</f>
        <v>Retenção - Darf 1708 - IRRF</v>
      </c>
    </row>
    <row r="102" spans="1:15" ht="20.100000000000001" customHeight="1">
      <c r="A102" s="344">
        <v>102002</v>
      </c>
      <c r="B102" s="283" t="s">
        <v>1270</v>
      </c>
      <c r="C102" s="284" t="str">
        <f>CAZUL!D99</f>
        <v>PIS/COFINS/CSLL retido sobre Compra 490 - LIFE MED SERVIÇOS MEDICOS</v>
      </c>
      <c r="D102" s="343" t="str">
        <f>CAZUL!N99</f>
        <v>20/10/2022</v>
      </c>
      <c r="E102" s="283" t="str">
        <f>INICIO!D$5</f>
        <v>UPA 24h LIMOEIRO</v>
      </c>
      <c r="F102" s="285" t="str">
        <f>VLOOKUP(G102,FORNECEDOR!$A$1:$B$2499,2,FALSE)</f>
        <v>00.394.460/0058-87</v>
      </c>
      <c r="G102" s="286" t="str">
        <f>CAZUL!E99</f>
        <v>SECRETARIA DA RECEITA FEDERAL DO BRASIL</v>
      </c>
      <c r="H102" s="287" t="str">
        <f>VLOOKUP(O102,DESPESAS!A$1:D$2501,2,FALSE)</f>
        <v>03.28</v>
      </c>
      <c r="I102" s="287" t="str">
        <f>VLOOKUP(O102,DESPESAS!A$1:D$2035,3,FALSE)</f>
        <v>PIS/COFINS/CSLL</v>
      </c>
      <c r="J102" s="288">
        <f>CAZUL!F99</f>
        <v>0</v>
      </c>
      <c r="K102" s="289">
        <f>CAZUL!G99</f>
        <v>2660.51</v>
      </c>
      <c r="L102" s="288">
        <f>CAZUL!H99</f>
        <v>0</v>
      </c>
      <c r="M102" s="283" t="s">
        <v>2089</v>
      </c>
      <c r="N102" s="290"/>
      <c r="O102" s="291" t="str">
        <f>CAZUL!C99</f>
        <v>Retenção - Darf 5952 - PIS/COFINS/CSLL</v>
      </c>
    </row>
    <row r="103" spans="1:15" ht="20.100000000000001" customHeight="1">
      <c r="A103" s="344">
        <v>102003</v>
      </c>
      <c r="B103" s="283" t="s">
        <v>1270</v>
      </c>
      <c r="C103" s="284" t="str">
        <f>CAZUL!D100</f>
        <v>IRRF retido sobre Compra 335 - SERV MEDIC</v>
      </c>
      <c r="D103" s="343" t="str">
        <f>CAZUL!N100</f>
        <v>20/10/2022</v>
      </c>
      <c r="E103" s="283" t="str">
        <f>INICIO!D$5</f>
        <v>UPA 24h LIMOEIRO</v>
      </c>
      <c r="F103" s="285" t="str">
        <f>VLOOKUP(G103,FORNECEDOR!$A$1:$B$2499,2,FALSE)</f>
        <v>00.394.460/0058-87</v>
      </c>
      <c r="G103" s="286" t="str">
        <f>CAZUL!E100</f>
        <v>SECRETARIA DA RECEITA FEDERAL DO BRASIL</v>
      </c>
      <c r="H103" s="287" t="str">
        <f>VLOOKUP(O103,DESPESAS!A$1:D$2501,2,FALSE)</f>
        <v>03.30</v>
      </c>
      <c r="I103" s="287" t="str">
        <f>VLOOKUP(O103,DESPESAS!A$1:D$2035,3,FALSE)</f>
        <v>IR SOBRE PRESTAÇÃO DE SERVIÇOS</v>
      </c>
      <c r="J103" s="288">
        <f>CAZUL!F100</f>
        <v>0</v>
      </c>
      <c r="K103" s="289">
        <f>CAZUL!G100</f>
        <v>188.7</v>
      </c>
      <c r="L103" s="288">
        <f>CAZUL!H100</f>
        <v>0</v>
      </c>
      <c r="M103" s="283" t="s">
        <v>2089</v>
      </c>
      <c r="N103" s="290"/>
      <c r="O103" s="291" t="str">
        <f>CAZUL!C100</f>
        <v>Retenção - Darf 1708 - IRRF</v>
      </c>
    </row>
    <row r="104" spans="1:15" ht="20.100000000000001" customHeight="1">
      <c r="A104" s="344">
        <v>102002</v>
      </c>
      <c r="B104" s="283" t="s">
        <v>1270</v>
      </c>
      <c r="C104" s="284" t="str">
        <f>CAZUL!D101</f>
        <v>PIS/COFINS/CSLL retido sobre Compra 335 - SERV MEDIC</v>
      </c>
      <c r="D104" s="343" t="str">
        <f>CAZUL!N101</f>
        <v>20/10/2022</v>
      </c>
      <c r="E104" s="283" t="str">
        <f>INICIO!D$5</f>
        <v>UPA 24h LIMOEIRO</v>
      </c>
      <c r="F104" s="285" t="str">
        <f>VLOOKUP(G104,FORNECEDOR!$A$1:$B$2499,2,FALSE)</f>
        <v>00.394.460/0058-87</v>
      </c>
      <c r="G104" s="286" t="str">
        <f>CAZUL!E101</f>
        <v>SECRETARIA DA RECEITA FEDERAL DO BRASIL</v>
      </c>
      <c r="H104" s="287" t="str">
        <f>VLOOKUP(O104,DESPESAS!A$1:D$2501,2,FALSE)</f>
        <v>03.28</v>
      </c>
      <c r="I104" s="287" t="str">
        <f>VLOOKUP(O104,DESPESAS!A$1:D$2035,3,FALSE)</f>
        <v>PIS/COFINS/CSLL</v>
      </c>
      <c r="J104" s="288">
        <f>CAZUL!F101</f>
        <v>0</v>
      </c>
      <c r="K104" s="289">
        <f>CAZUL!G101</f>
        <v>584.97</v>
      </c>
      <c r="L104" s="288">
        <f>CAZUL!H101</f>
        <v>0</v>
      </c>
      <c r="M104" s="283" t="s">
        <v>2089</v>
      </c>
      <c r="N104" s="290"/>
      <c r="O104" s="291" t="str">
        <f>CAZUL!C101</f>
        <v>Retenção - Darf 5952 - PIS/COFINS/CSLL</v>
      </c>
    </row>
    <row r="105" spans="1:15" ht="20.100000000000001" customHeight="1">
      <c r="A105" s="344">
        <v>102003</v>
      </c>
      <c r="B105" s="283" t="s">
        <v>1270</v>
      </c>
      <c r="C105" s="284" t="str">
        <f>CAZUL!D102</f>
        <v>IRRF retido sobre Compra 84 - MISSÃO MED</v>
      </c>
      <c r="D105" s="343" t="str">
        <f>CAZUL!N102</f>
        <v>20/10/2022</v>
      </c>
      <c r="E105" s="283" t="str">
        <f>INICIO!D$5</f>
        <v>UPA 24h LIMOEIRO</v>
      </c>
      <c r="F105" s="285" t="str">
        <f>VLOOKUP(G105,FORNECEDOR!$A$1:$B$2499,2,FALSE)</f>
        <v>00.394.460/0058-87</v>
      </c>
      <c r="G105" s="286" t="str">
        <f>CAZUL!E102</f>
        <v>SECRETARIA DA RECEITA FEDERAL DO BRASIL</v>
      </c>
      <c r="H105" s="287" t="str">
        <f>VLOOKUP(O105,DESPESAS!A$1:D$2501,2,FALSE)</f>
        <v>03.30</v>
      </c>
      <c r="I105" s="287" t="str">
        <f>VLOOKUP(O105,DESPESAS!A$1:D$2035,3,FALSE)</f>
        <v>IR SOBRE PRESTAÇÃO DE SERVIÇOS</v>
      </c>
      <c r="J105" s="288">
        <f>CAZUL!F102</f>
        <v>0</v>
      </c>
      <c r="K105" s="289">
        <f>CAZUL!G102</f>
        <v>930.81</v>
      </c>
      <c r="L105" s="288">
        <f>CAZUL!H102</f>
        <v>0</v>
      </c>
      <c r="M105" s="283" t="s">
        <v>2089</v>
      </c>
      <c r="N105" s="290"/>
      <c r="O105" s="291" t="str">
        <f>CAZUL!C102</f>
        <v>Retenção - Darf 1708 - IRRF</v>
      </c>
    </row>
    <row r="106" spans="1:15" ht="20.100000000000001" customHeight="1">
      <c r="A106" s="344">
        <v>102002</v>
      </c>
      <c r="B106" s="283" t="s">
        <v>1270</v>
      </c>
      <c r="C106" s="284" t="str">
        <f>CAZUL!D103</f>
        <v>PIS/COFINS/CSLL retido sobre Compra 84 - MISSÃO MED</v>
      </c>
      <c r="D106" s="343" t="str">
        <f>CAZUL!N103</f>
        <v>20/10/2022</v>
      </c>
      <c r="E106" s="283" t="str">
        <f>INICIO!D$5</f>
        <v>UPA 24h LIMOEIRO</v>
      </c>
      <c r="F106" s="285" t="str">
        <f>VLOOKUP(G106,FORNECEDOR!$A$1:$B$2499,2,FALSE)</f>
        <v>00.394.460/0058-87</v>
      </c>
      <c r="G106" s="286" t="str">
        <f>CAZUL!E103</f>
        <v>SECRETARIA DA RECEITA FEDERAL DO BRASIL</v>
      </c>
      <c r="H106" s="287" t="str">
        <f>VLOOKUP(O106,DESPESAS!A$1:D$2501,2,FALSE)</f>
        <v>03.28</v>
      </c>
      <c r="I106" s="287" t="str">
        <f>VLOOKUP(O106,DESPESAS!A$1:D$2035,3,FALSE)</f>
        <v>PIS/COFINS/CSLL</v>
      </c>
      <c r="J106" s="288">
        <f>CAZUL!F103</f>
        <v>0</v>
      </c>
      <c r="K106" s="289">
        <f>CAZUL!G103</f>
        <v>2885.51</v>
      </c>
      <c r="L106" s="288">
        <f>CAZUL!H103</f>
        <v>0</v>
      </c>
      <c r="M106" s="283" t="s">
        <v>2089</v>
      </c>
      <c r="N106" s="290"/>
      <c r="O106" s="291" t="str">
        <f>CAZUL!C103</f>
        <v>Retenção - Darf 5952 - PIS/COFINS/CSLL</v>
      </c>
    </row>
    <row r="107" spans="1:15" ht="20.100000000000001" customHeight="1">
      <c r="A107" s="344">
        <v>102003</v>
      </c>
      <c r="B107" s="283" t="s">
        <v>1270</v>
      </c>
      <c r="C107" s="284" t="str">
        <f>CAZUL!D104</f>
        <v>IRRF retido sobre Compra 416 - UNIT SERVIÇOS</v>
      </c>
      <c r="D107" s="343" t="str">
        <f>CAZUL!N104</f>
        <v>20/10/2022</v>
      </c>
      <c r="E107" s="283" t="str">
        <f>INICIO!D$5</f>
        <v>UPA 24h LIMOEIRO</v>
      </c>
      <c r="F107" s="285" t="str">
        <f>VLOOKUP(G107,FORNECEDOR!$A$1:$B$2499,2,FALSE)</f>
        <v>00.394.460/0058-87</v>
      </c>
      <c r="G107" s="286" t="str">
        <f>CAZUL!E104</f>
        <v>SECRETARIA DA RECEITA FEDERAL DO BRASIL</v>
      </c>
      <c r="H107" s="287" t="str">
        <f>VLOOKUP(O107,DESPESAS!A$1:D$2501,2,FALSE)</f>
        <v>03.30</v>
      </c>
      <c r="I107" s="287" t="str">
        <f>VLOOKUP(O107,DESPESAS!A$1:D$2035,3,FALSE)</f>
        <v>IR SOBRE PRESTAÇÃO DE SERVIÇOS</v>
      </c>
      <c r="J107" s="288">
        <f>CAZUL!F104</f>
        <v>0</v>
      </c>
      <c r="K107" s="289">
        <f>CAZUL!G104</f>
        <v>246.76</v>
      </c>
      <c r="L107" s="288">
        <f>CAZUL!H104</f>
        <v>0</v>
      </c>
      <c r="M107" s="283" t="s">
        <v>2089</v>
      </c>
      <c r="N107" s="290"/>
      <c r="O107" s="291" t="str">
        <f>CAZUL!C104</f>
        <v>Retenção - Darf 1708 - IRRF</v>
      </c>
    </row>
    <row r="108" spans="1:15" ht="20.100000000000001" customHeight="1">
      <c r="A108" s="344">
        <v>102002</v>
      </c>
      <c r="B108" s="283" t="s">
        <v>1270</v>
      </c>
      <c r="C108" s="284" t="str">
        <f>CAZUL!D105</f>
        <v>PIS/COFINS/CSLL retido sobre Compra 416 - UNIT SERVIÇOS</v>
      </c>
      <c r="D108" s="343" t="str">
        <f>CAZUL!N105</f>
        <v>20/10/2022</v>
      </c>
      <c r="E108" s="283" t="str">
        <f>INICIO!D$5</f>
        <v>UPA 24h LIMOEIRO</v>
      </c>
      <c r="F108" s="285" t="str">
        <f>VLOOKUP(G108,FORNECEDOR!$A$1:$B$2499,2,FALSE)</f>
        <v>00.394.460/0058-87</v>
      </c>
      <c r="G108" s="286" t="str">
        <f>CAZUL!E105</f>
        <v>SECRETARIA DA RECEITA FEDERAL DO BRASIL</v>
      </c>
      <c r="H108" s="287" t="str">
        <f>VLOOKUP(O108,DESPESAS!A$1:D$2501,2,FALSE)</f>
        <v>03.28</v>
      </c>
      <c r="I108" s="287" t="str">
        <f>VLOOKUP(O108,DESPESAS!A$1:D$2035,3,FALSE)</f>
        <v>PIS/COFINS/CSLL</v>
      </c>
      <c r="J108" s="288">
        <f>CAZUL!F105</f>
        <v>0</v>
      </c>
      <c r="K108" s="289">
        <f>CAZUL!G105</f>
        <v>764.97</v>
      </c>
      <c r="L108" s="288">
        <f>CAZUL!H105</f>
        <v>471292.49999999994</v>
      </c>
      <c r="M108" s="283" t="s">
        <v>2089</v>
      </c>
      <c r="N108" s="290"/>
      <c r="O108" s="291" t="str">
        <f>CAZUL!C105</f>
        <v>Retenção - Darf 5952 - PIS/COFINS/CSLL</v>
      </c>
    </row>
    <row r="109" spans="1:15" ht="20.100000000000001" customHeight="1">
      <c r="A109" s="344">
        <v>102010</v>
      </c>
      <c r="B109" s="283" t="s">
        <v>1270</v>
      </c>
      <c r="C109" s="284" t="str">
        <f>CAZUL!D106</f>
        <v>1/1NFS-e:588</v>
      </c>
      <c r="D109" s="343" t="str">
        <f>CAZUL!N106</f>
        <v>20/10/2022</v>
      </c>
      <c r="E109" s="283" t="str">
        <f>INICIO!D$5</f>
        <v>UPA 24h LIMOEIRO</v>
      </c>
      <c r="F109" s="285" t="str">
        <f>VLOOKUP(G109,FORNECEDOR!$A$1:$B$2499,2,FALSE)</f>
        <v>18.630.064/0001-31</v>
      </c>
      <c r="G109" s="286" t="str">
        <f>CAZUL!E106</f>
        <v>HSR MANUTENÇÃO CONSULTORIA ALUGUEL E LIMPEZA EIREL</v>
      </c>
      <c r="H109" s="287" t="str">
        <f>VLOOKUP(O109,DESPESAS!A$1:D$2501,2,FALSE)</f>
        <v>03.11</v>
      </c>
      <c r="I109" s="287" t="str">
        <f>VLOOKUP(O109,DESPESAS!A$1:D$2035,3,FALSE)</f>
        <v>MANUTENÇAO PREVENTIVA E CORRETIVA (ENGENHARIA CLINICA)</v>
      </c>
      <c r="J109" s="288">
        <f>CAZUL!F106</f>
        <v>0</v>
      </c>
      <c r="K109" s="289">
        <f>CAZUL!G106</f>
        <v>4000</v>
      </c>
      <c r="L109" s="288">
        <f>CAZUL!H106</f>
        <v>467292.49999999994</v>
      </c>
      <c r="M109" s="283" t="s">
        <v>2089</v>
      </c>
      <c r="N109" s="290"/>
      <c r="O109" s="291" t="str">
        <f>CAZUL!C106</f>
        <v>ENGENHARIA CLINICA</v>
      </c>
    </row>
    <row r="110" spans="1:15" ht="20.100000000000001" customHeight="1">
      <c r="A110" s="344">
        <v>102003</v>
      </c>
      <c r="B110" s="283" t="s">
        <v>1270</v>
      </c>
      <c r="C110" s="284" t="str">
        <f>CAZUL!D107</f>
        <v>IRRF retido sobre Compra 25 - NATALIA MENDES</v>
      </c>
      <c r="D110" s="343" t="str">
        <f>CAZUL!N107</f>
        <v>20/10/2022</v>
      </c>
      <c r="E110" s="283" t="str">
        <f>INICIO!D$5</f>
        <v>UPA 24h LIMOEIRO</v>
      </c>
      <c r="F110" s="285" t="str">
        <f>VLOOKUP(G110,FORNECEDOR!$A$1:$B$2499,2,FALSE)</f>
        <v>00.394.460/0058-87</v>
      </c>
      <c r="G110" s="286" t="str">
        <f>CAZUL!E107</f>
        <v>SECRETARIA DA RECEITA FEDERAL DO BRASIL</v>
      </c>
      <c r="H110" s="287" t="str">
        <f>VLOOKUP(O110,DESPESAS!A$1:D$2501,2,FALSE)</f>
        <v>03.30</v>
      </c>
      <c r="I110" s="287" t="str">
        <f>VLOOKUP(O110,DESPESAS!A$1:D$2035,3,FALSE)</f>
        <v>IR SOBRE PRESTAÇÃO DE SERVIÇOS</v>
      </c>
      <c r="J110" s="288">
        <f>CAZUL!F107</f>
        <v>0</v>
      </c>
      <c r="K110" s="289">
        <f>CAZUL!G107</f>
        <v>199.58</v>
      </c>
      <c r="L110" s="288">
        <f>CAZUL!H107</f>
        <v>0</v>
      </c>
      <c r="M110" s="283" t="s">
        <v>2089</v>
      </c>
      <c r="N110" s="290"/>
      <c r="O110" s="291" t="str">
        <f>CAZUL!C107</f>
        <v>Retenção - Darf 1708 - IRRF</v>
      </c>
    </row>
    <row r="111" spans="1:15" ht="20.100000000000001" customHeight="1">
      <c r="A111" s="344">
        <v>102002</v>
      </c>
      <c r="B111" s="283" t="s">
        <v>1270</v>
      </c>
      <c r="C111" s="284" t="str">
        <f>CAZUL!D108</f>
        <v>PIS/COFINS/CSLL retido sobre Compra 25 - NATALIA MENDES</v>
      </c>
      <c r="D111" s="343" t="str">
        <f>CAZUL!N108</f>
        <v>20/10/2022</v>
      </c>
      <c r="E111" s="283" t="str">
        <f>INICIO!D$5</f>
        <v>UPA 24h LIMOEIRO</v>
      </c>
      <c r="F111" s="285" t="str">
        <f>VLOOKUP(G111,FORNECEDOR!$A$1:$B$2499,2,FALSE)</f>
        <v>00.394.460/0058-87</v>
      </c>
      <c r="G111" s="286" t="str">
        <f>CAZUL!E108</f>
        <v>SECRETARIA DA RECEITA FEDERAL DO BRASIL</v>
      </c>
      <c r="H111" s="287" t="str">
        <f>VLOOKUP(O111,DESPESAS!A$1:D$2501,2,FALSE)</f>
        <v>03.28</v>
      </c>
      <c r="I111" s="287" t="str">
        <f>VLOOKUP(O111,DESPESAS!A$1:D$2035,3,FALSE)</f>
        <v>PIS/COFINS/CSLL</v>
      </c>
      <c r="J111" s="288">
        <f>CAZUL!F108</f>
        <v>0</v>
      </c>
      <c r="K111" s="289">
        <f>CAZUL!G108</f>
        <v>618.70000000000005</v>
      </c>
      <c r="L111" s="288">
        <f>CAZUL!H108</f>
        <v>0</v>
      </c>
      <c r="M111" s="283" t="s">
        <v>2089</v>
      </c>
      <c r="N111" s="290"/>
      <c r="O111" s="291" t="str">
        <f>CAZUL!C108</f>
        <v>Retenção - Darf 5952 - PIS/COFINS/CSLL</v>
      </c>
    </row>
    <row r="112" spans="1:15" ht="20.100000000000001" customHeight="1">
      <c r="A112" s="344">
        <v>102003</v>
      </c>
      <c r="B112" s="283" t="s">
        <v>1270</v>
      </c>
      <c r="C112" s="284" t="str">
        <f>CAZUL!D109</f>
        <v>IRRF retido sobre Compra 98 - INTEGRAR</v>
      </c>
      <c r="D112" s="343" t="str">
        <f>CAZUL!N109</f>
        <v>20/10/2022</v>
      </c>
      <c r="E112" s="283" t="str">
        <f>INICIO!D$5</f>
        <v>UPA 24h LIMOEIRO</v>
      </c>
      <c r="F112" s="285" t="str">
        <f>VLOOKUP(G112,FORNECEDOR!$A$1:$B$2499,2,FALSE)</f>
        <v>00.394.460/0058-87</v>
      </c>
      <c r="G112" s="286" t="str">
        <f>CAZUL!E109</f>
        <v>SECRETARIA DA RECEITA FEDERAL DO BRASIL</v>
      </c>
      <c r="H112" s="287" t="str">
        <f>VLOOKUP(O112,DESPESAS!A$1:D$2501,2,FALSE)</f>
        <v>03.30</v>
      </c>
      <c r="I112" s="287" t="str">
        <f>VLOOKUP(O112,DESPESAS!A$1:D$2035,3,FALSE)</f>
        <v>IR SOBRE PRESTAÇÃO DE SERVIÇOS</v>
      </c>
      <c r="J112" s="288">
        <f>CAZUL!F109</f>
        <v>0</v>
      </c>
      <c r="K112" s="289">
        <f>CAZUL!G109</f>
        <v>166.92</v>
      </c>
      <c r="L112" s="288">
        <f>CAZUL!H109</f>
        <v>0</v>
      </c>
      <c r="M112" s="283" t="s">
        <v>2089</v>
      </c>
      <c r="N112" s="290"/>
      <c r="O112" s="291" t="str">
        <f>CAZUL!C109</f>
        <v>Retenção - Darf 1708 - IRRF</v>
      </c>
    </row>
    <row r="113" spans="1:15" ht="20.100000000000001" customHeight="1">
      <c r="A113" s="344">
        <v>102002</v>
      </c>
      <c r="B113" s="283" t="s">
        <v>1270</v>
      </c>
      <c r="C113" s="284" t="str">
        <f>CAZUL!D110</f>
        <v>PIS/COFINS/CSLL retido sobre Compra 98 - INTEGRAR</v>
      </c>
      <c r="D113" s="343" t="str">
        <f>CAZUL!N110</f>
        <v>20/10/2022</v>
      </c>
      <c r="E113" s="283" t="str">
        <f>INICIO!D$5</f>
        <v>UPA 24h LIMOEIRO</v>
      </c>
      <c r="F113" s="285" t="str">
        <f>VLOOKUP(G113,FORNECEDOR!$A$1:$B$2499,2,FALSE)</f>
        <v>00.394.460/0058-87</v>
      </c>
      <c r="G113" s="286" t="str">
        <f>CAZUL!E110</f>
        <v>SECRETARIA DA RECEITA FEDERAL DO BRASIL</v>
      </c>
      <c r="H113" s="287" t="str">
        <f>VLOOKUP(O113,DESPESAS!A$1:D$2501,2,FALSE)</f>
        <v>03.28</v>
      </c>
      <c r="I113" s="287" t="str">
        <f>VLOOKUP(O113,DESPESAS!A$1:D$2035,3,FALSE)</f>
        <v>PIS/COFINS/CSLL</v>
      </c>
      <c r="J113" s="288">
        <f>CAZUL!F110</f>
        <v>0</v>
      </c>
      <c r="K113" s="289">
        <f>CAZUL!G110</f>
        <v>517.46</v>
      </c>
      <c r="L113" s="288">
        <f>CAZUL!H110</f>
        <v>0</v>
      </c>
      <c r="M113" s="283" t="s">
        <v>2089</v>
      </c>
      <c r="N113" s="290"/>
      <c r="O113" s="291" t="str">
        <f>CAZUL!C110</f>
        <v>Retenção - Darf 5952 - PIS/COFINS/CSLL</v>
      </c>
    </row>
    <row r="114" spans="1:15" ht="20.100000000000001" customHeight="1">
      <c r="A114" s="294">
        <v>102001</v>
      </c>
      <c r="B114" s="283" t="s">
        <v>1270</v>
      </c>
      <c r="C114" s="284" t="str">
        <f>CAZUL!D111</f>
        <v>ISS retido sobre Compra 98 - INTEGRAR</v>
      </c>
      <c r="D114" s="343" t="str">
        <f>CAZUL!N111</f>
        <v>20/10/2022</v>
      </c>
      <c r="E114" s="283" t="str">
        <f>INICIO!D$5</f>
        <v>UPA 24h LIMOEIRO</v>
      </c>
      <c r="F114" s="285" t="str">
        <f>VLOOKUP(G114,FORNECEDOR!$A$1:$B$2499,2,FALSE)</f>
        <v>07.974.082/0001-14</v>
      </c>
      <c r="G114" s="286" t="str">
        <f>CAZUL!E111</f>
        <v>PREFEITURA MUNICIPAL DE JUAZEIRO DO NORTE - CE</v>
      </c>
      <c r="H114" s="287" t="str">
        <f>VLOOKUP(O114,DESPESAS!A$1:D$2501,2,FALSE)</f>
        <v>03.27</v>
      </c>
      <c r="I114" s="287" t="str">
        <f>VLOOKUP(O114,DESPESAS!A$1:D$2035,3,FALSE)</f>
        <v>ISS</v>
      </c>
      <c r="J114" s="288">
        <f>CAZUL!F111</f>
        <v>0</v>
      </c>
      <c r="K114" s="289">
        <f>CAZUL!G111</f>
        <v>222.57</v>
      </c>
      <c r="L114" s="288">
        <f>CAZUL!H111</f>
        <v>0</v>
      </c>
      <c r="M114" s="283" t="s">
        <v>2089</v>
      </c>
      <c r="N114" s="290"/>
      <c r="O114" s="291" t="str">
        <f>CAZUL!C111</f>
        <v>Retenção - ISS Serviços Tomados</v>
      </c>
    </row>
    <row r="115" spans="1:15" ht="20.100000000000001" customHeight="1">
      <c r="A115" s="344">
        <v>102003</v>
      </c>
      <c r="B115" s="283" t="s">
        <v>1270</v>
      </c>
      <c r="C115" s="284" t="str">
        <f>CAZUL!D112</f>
        <v>IRRF retido sobre Compra 1228 - HSM2</v>
      </c>
      <c r="D115" s="343" t="str">
        <f>CAZUL!N112</f>
        <v>20/10/2022</v>
      </c>
      <c r="E115" s="283" t="str">
        <f>INICIO!D$5</f>
        <v>UPA 24h LIMOEIRO</v>
      </c>
      <c r="F115" s="285" t="str">
        <f>VLOOKUP(G115,FORNECEDOR!$A$1:$B$2499,2,FALSE)</f>
        <v>00.394.460/0058-87</v>
      </c>
      <c r="G115" s="286" t="str">
        <f>CAZUL!E112</f>
        <v>SECRETARIA DA RECEITA FEDERAL DO BRASIL</v>
      </c>
      <c r="H115" s="287" t="str">
        <f>VLOOKUP(O115,DESPESAS!A$1:D$2501,2,FALSE)</f>
        <v>03.30</v>
      </c>
      <c r="I115" s="287" t="str">
        <f>VLOOKUP(O115,DESPESAS!A$1:D$2035,3,FALSE)</f>
        <v>IR SOBRE PRESTAÇÃO DE SERVIÇOS</v>
      </c>
      <c r="J115" s="288">
        <f>CAZUL!F112</f>
        <v>0</v>
      </c>
      <c r="K115" s="289">
        <f>CAZUL!G112</f>
        <v>79.83</v>
      </c>
      <c r="L115" s="288">
        <f>CAZUL!H112</f>
        <v>0</v>
      </c>
      <c r="M115" s="283" t="s">
        <v>2089</v>
      </c>
      <c r="N115" s="290"/>
      <c r="O115" s="291" t="str">
        <f>CAZUL!C112</f>
        <v>Retenção - Darf 1708 - IRRF</v>
      </c>
    </row>
    <row r="116" spans="1:15" ht="20.100000000000001" customHeight="1">
      <c r="A116" s="344">
        <v>102002</v>
      </c>
      <c r="B116" s="283" t="s">
        <v>1270</v>
      </c>
      <c r="C116" s="284" t="str">
        <f>CAZUL!D113</f>
        <v>PIS/COFINS/CSLL retido sobre Compra 1228 - HSM2</v>
      </c>
      <c r="D116" s="343" t="str">
        <f>CAZUL!N113</f>
        <v>20/10/2022</v>
      </c>
      <c r="E116" s="283" t="str">
        <f>INICIO!D$5</f>
        <v>UPA 24h LIMOEIRO</v>
      </c>
      <c r="F116" s="285" t="str">
        <f>VLOOKUP(G116,FORNECEDOR!$A$1:$B$2499,2,FALSE)</f>
        <v>00.394.460/0058-87</v>
      </c>
      <c r="G116" s="286" t="str">
        <f>CAZUL!E113</f>
        <v>SECRETARIA DA RECEITA FEDERAL DO BRASIL</v>
      </c>
      <c r="H116" s="287" t="str">
        <f>VLOOKUP(O116,DESPESAS!A$1:D$2501,2,FALSE)</f>
        <v>03.28</v>
      </c>
      <c r="I116" s="287" t="str">
        <f>VLOOKUP(O116,DESPESAS!A$1:D$2035,3,FALSE)</f>
        <v>PIS/COFINS/CSLL</v>
      </c>
      <c r="J116" s="288">
        <f>CAZUL!F113</f>
        <v>0</v>
      </c>
      <c r="K116" s="289">
        <f>CAZUL!G113</f>
        <v>247.48</v>
      </c>
      <c r="L116" s="288">
        <f>CAZUL!H113</f>
        <v>0</v>
      </c>
      <c r="M116" s="283" t="s">
        <v>2089</v>
      </c>
      <c r="N116" s="290"/>
      <c r="O116" s="291" t="str">
        <f>CAZUL!C113</f>
        <v>Retenção - Darf 5952 - PIS/COFINS/CSLL</v>
      </c>
    </row>
    <row r="117" spans="1:15" ht="20.100000000000001" customHeight="1">
      <c r="A117" s="344">
        <v>102003</v>
      </c>
      <c r="B117" s="283" t="s">
        <v>1270</v>
      </c>
      <c r="C117" s="284" t="str">
        <f>CAZUL!D114</f>
        <v>IRRF retido sobre Compra 274 - B1007 MED ASSISTENCIA</v>
      </c>
      <c r="D117" s="343" t="str">
        <f>CAZUL!N114</f>
        <v>20/10/2022</v>
      </c>
      <c r="E117" s="283" t="str">
        <f>INICIO!D$5</f>
        <v>UPA 24h LIMOEIRO</v>
      </c>
      <c r="F117" s="285" t="str">
        <f>VLOOKUP(G117,FORNECEDOR!$A$1:$B$2499,2,FALSE)</f>
        <v>00.394.460/0058-87</v>
      </c>
      <c r="G117" s="286" t="str">
        <f>CAZUL!E114</f>
        <v>SECRETARIA DA RECEITA FEDERAL DO BRASIL</v>
      </c>
      <c r="H117" s="287" t="str">
        <f>VLOOKUP(O117,DESPESAS!A$1:D$2501,2,FALSE)</f>
        <v>03.30</v>
      </c>
      <c r="I117" s="287" t="str">
        <f>VLOOKUP(O117,DESPESAS!A$1:D$2035,3,FALSE)</f>
        <v>IR SOBRE PRESTAÇÃO DE SERVIÇOS</v>
      </c>
      <c r="J117" s="288">
        <f>CAZUL!F114</f>
        <v>0</v>
      </c>
      <c r="K117" s="289">
        <f>CAZUL!G114</f>
        <v>58.06</v>
      </c>
      <c r="L117" s="288">
        <f>CAZUL!H114</f>
        <v>0</v>
      </c>
      <c r="M117" s="283" t="s">
        <v>2089</v>
      </c>
      <c r="N117" s="290"/>
      <c r="O117" s="291" t="str">
        <f>CAZUL!C114</f>
        <v>Retenção - Darf 1708 - IRRF</v>
      </c>
    </row>
    <row r="118" spans="1:15" ht="20.100000000000001" customHeight="1">
      <c r="A118" s="344">
        <v>102002</v>
      </c>
      <c r="B118" s="283" t="s">
        <v>1270</v>
      </c>
      <c r="C118" s="284" t="str">
        <f>CAZUL!D115</f>
        <v>PIS/COFINS/CSLL retido sobre Compra 274 - B1007 MED ASSISTENCIA</v>
      </c>
      <c r="D118" s="343" t="str">
        <f>CAZUL!N115</f>
        <v>20/10/2022</v>
      </c>
      <c r="E118" s="283" t="str">
        <f>INICIO!D$5</f>
        <v>UPA 24h LIMOEIRO</v>
      </c>
      <c r="F118" s="285" t="str">
        <f>VLOOKUP(G118,FORNECEDOR!$A$1:$B$2499,2,FALSE)</f>
        <v>00.394.460/0058-87</v>
      </c>
      <c r="G118" s="286" t="str">
        <f>CAZUL!E115</f>
        <v>SECRETARIA DA RECEITA FEDERAL DO BRASIL</v>
      </c>
      <c r="H118" s="287" t="str">
        <f>VLOOKUP(O118,DESPESAS!A$1:D$2501,2,FALSE)</f>
        <v>03.28</v>
      </c>
      <c r="I118" s="287" t="str">
        <f>VLOOKUP(O118,DESPESAS!A$1:D$2035,3,FALSE)</f>
        <v>PIS/COFINS/CSLL</v>
      </c>
      <c r="J118" s="288">
        <f>CAZUL!F115</f>
        <v>0</v>
      </c>
      <c r="K118" s="289">
        <f>CAZUL!G115</f>
        <v>179.99</v>
      </c>
      <c r="L118" s="288">
        <f>CAZUL!H115</f>
        <v>0</v>
      </c>
      <c r="M118" s="283" t="s">
        <v>2089</v>
      </c>
      <c r="N118" s="290"/>
      <c r="O118" s="291" t="str">
        <f>CAZUL!C115</f>
        <v>Retenção - Darf 5952 - PIS/COFINS/CSLL</v>
      </c>
    </row>
    <row r="119" spans="1:15" ht="20.100000000000001" customHeight="1">
      <c r="A119" s="344">
        <v>102003</v>
      </c>
      <c r="B119" s="283" t="s">
        <v>1270</v>
      </c>
      <c r="C119" s="284" t="str">
        <f>CAZUL!D116</f>
        <v>IRRF retido sobre Compra 30 - PRISCILLA GRANGEIRO</v>
      </c>
      <c r="D119" s="343" t="str">
        <f>CAZUL!N116</f>
        <v>20/10/2022</v>
      </c>
      <c r="E119" s="283" t="str">
        <f>INICIO!D$5</f>
        <v>UPA 24h LIMOEIRO</v>
      </c>
      <c r="F119" s="285" t="str">
        <f>VLOOKUP(G119,FORNECEDOR!$A$1:$B$2499,2,FALSE)</f>
        <v>00.394.460/0058-87</v>
      </c>
      <c r="G119" s="286" t="str">
        <f>CAZUL!E116</f>
        <v>SECRETARIA DA RECEITA FEDERAL DO BRASIL</v>
      </c>
      <c r="H119" s="287" t="str">
        <f>VLOOKUP(O119,DESPESAS!A$1:D$2501,2,FALSE)</f>
        <v>03.30</v>
      </c>
      <c r="I119" s="287" t="str">
        <f>VLOOKUP(O119,DESPESAS!A$1:D$2035,3,FALSE)</f>
        <v>IR SOBRE PRESTAÇÃO DE SERVIÇOS</v>
      </c>
      <c r="J119" s="288">
        <f>CAZUL!F116</f>
        <v>0</v>
      </c>
      <c r="K119" s="289">
        <f>CAZUL!G116</f>
        <v>156.04</v>
      </c>
      <c r="L119" s="288">
        <f>CAZUL!H116</f>
        <v>0</v>
      </c>
      <c r="M119" s="283" t="s">
        <v>2089</v>
      </c>
      <c r="N119" s="290"/>
      <c r="O119" s="291" t="str">
        <f>CAZUL!C116</f>
        <v>Retenção - Darf 1708 - IRRF</v>
      </c>
    </row>
    <row r="120" spans="1:15" ht="20.100000000000001" customHeight="1">
      <c r="A120" s="344">
        <v>102002</v>
      </c>
      <c r="B120" s="283" t="s">
        <v>1270</v>
      </c>
      <c r="C120" s="284" t="str">
        <f>CAZUL!D117</f>
        <v>PIS/COFINS/CSLL retido sobre Compra 30 - PRISCILLA GRANGEIRO</v>
      </c>
      <c r="D120" s="343" t="str">
        <f>CAZUL!N117</f>
        <v>20/10/2022</v>
      </c>
      <c r="E120" s="283" t="str">
        <f>INICIO!D$5</f>
        <v>UPA 24h LIMOEIRO</v>
      </c>
      <c r="F120" s="285" t="str">
        <f>VLOOKUP(G120,FORNECEDOR!$A$1:$B$2499,2,FALSE)</f>
        <v>00.394.460/0058-87</v>
      </c>
      <c r="G120" s="286" t="str">
        <f>CAZUL!E117</f>
        <v>SECRETARIA DA RECEITA FEDERAL DO BRASIL</v>
      </c>
      <c r="H120" s="287" t="str">
        <f>VLOOKUP(O120,DESPESAS!A$1:D$2501,2,FALSE)</f>
        <v>03.28</v>
      </c>
      <c r="I120" s="287" t="str">
        <f>VLOOKUP(O120,DESPESAS!A$1:D$2035,3,FALSE)</f>
        <v>PIS/COFINS/CSLL</v>
      </c>
      <c r="J120" s="288">
        <f>CAZUL!F117</f>
        <v>0</v>
      </c>
      <c r="K120" s="289">
        <f>CAZUL!G117</f>
        <v>483.71</v>
      </c>
      <c r="L120" s="288">
        <f>CAZUL!H117</f>
        <v>0</v>
      </c>
      <c r="M120" s="283" t="s">
        <v>2089</v>
      </c>
      <c r="N120" s="290"/>
      <c r="O120" s="291" t="str">
        <f>CAZUL!C117</f>
        <v>Retenção - Darf 5952 - PIS/COFINS/CSLL</v>
      </c>
    </row>
    <row r="121" spans="1:15" ht="20.100000000000001" customHeight="1">
      <c r="A121" s="294">
        <v>551229000069472</v>
      </c>
      <c r="B121" s="283" t="s">
        <v>1270</v>
      </c>
      <c r="C121" s="284" t="str">
        <f>CAZUL!D118</f>
        <v>1/1NFS-e:502</v>
      </c>
      <c r="D121" s="343" t="str">
        <f>CAZUL!N118</f>
        <v>20/10/2022</v>
      </c>
      <c r="E121" s="283" t="str">
        <f>INICIO!D$5</f>
        <v>UPA 24h LIMOEIRO</v>
      </c>
      <c r="F121" s="285" t="str">
        <f>VLOOKUP(G121,FORNECEDOR!$A$1:$B$2499,2,FALSE)</f>
        <v>33.921.755/0001-88</v>
      </c>
      <c r="G121" s="286" t="str">
        <f>CAZUL!E118</f>
        <v>HIT CARE NORDESTE IMPORTACAO, COMERCIO E SERVICOS DE PRODUTOS MEDICOS, ODONTOLOGICOS E HOSPITALARES</v>
      </c>
      <c r="H121" s="287" t="str">
        <f>VLOOKUP(O121,DESPESAS!A$1:D$2501,2,FALSE)</f>
        <v>03.22</v>
      </c>
      <c r="I121" s="287" t="str">
        <f>VLOOKUP(O121,DESPESAS!A$1:D$2035,3,FALSE)</f>
        <v>LOCAÇAO DE EQUIPAMENTOS EM GERAL</v>
      </c>
      <c r="J121" s="288">
        <f>CAZUL!F118</f>
        <v>0</v>
      </c>
      <c r="K121" s="289">
        <f>CAZUL!G118</f>
        <v>5300</v>
      </c>
      <c r="L121" s="288">
        <f>CAZUL!H118</f>
        <v>0</v>
      </c>
      <c r="M121" s="283" t="s">
        <v>2089</v>
      </c>
      <c r="N121" s="290"/>
      <c r="O121" s="291" t="str">
        <f>CAZUL!C118</f>
        <v>LOCAÇAO DE EQUIPAMENTOS</v>
      </c>
    </row>
    <row r="122" spans="1:15" ht="20.100000000000001" customHeight="1">
      <c r="A122" s="344">
        <v>102003</v>
      </c>
      <c r="B122" s="283" t="s">
        <v>1270</v>
      </c>
      <c r="C122" s="284" t="str">
        <f>CAZUL!D119</f>
        <v>IRRF retido sobre Compra 183 - MED CLINIC</v>
      </c>
      <c r="D122" s="343" t="str">
        <f>CAZUL!N119</f>
        <v>20/10/2022</v>
      </c>
      <c r="E122" s="283" t="str">
        <f>INICIO!D$5</f>
        <v>UPA 24h LIMOEIRO</v>
      </c>
      <c r="F122" s="285" t="str">
        <f>VLOOKUP(G122,FORNECEDOR!$A$1:$B$2499,2,FALSE)</f>
        <v>00.394.460/0058-87</v>
      </c>
      <c r="G122" s="286" t="str">
        <f>CAZUL!E119</f>
        <v>SECRETARIA DA RECEITA FEDERAL DO BRASIL</v>
      </c>
      <c r="H122" s="287" t="str">
        <f>VLOOKUP(O122,DESPESAS!A$1:D$2501,2,FALSE)</f>
        <v>03.30</v>
      </c>
      <c r="I122" s="287" t="str">
        <f>VLOOKUP(O122,DESPESAS!A$1:D$2035,3,FALSE)</f>
        <v>IR SOBRE PRESTAÇÃO DE SERVIÇOS</v>
      </c>
      <c r="J122" s="288">
        <f>CAZUL!F119</f>
        <v>0</v>
      </c>
      <c r="K122" s="289">
        <f>CAZUL!G119</f>
        <v>3.63</v>
      </c>
      <c r="L122" s="288">
        <f>CAZUL!H119</f>
        <v>0</v>
      </c>
      <c r="M122" s="283" t="s">
        <v>2089</v>
      </c>
      <c r="N122" s="290"/>
      <c r="O122" s="291" t="str">
        <f>CAZUL!C119</f>
        <v>Retenção - Darf 1708 - IRRF</v>
      </c>
    </row>
    <row r="123" spans="1:15" ht="20.100000000000001" customHeight="1">
      <c r="A123" s="344">
        <v>102002</v>
      </c>
      <c r="B123" s="283" t="s">
        <v>1270</v>
      </c>
      <c r="C123" s="284" t="str">
        <f>CAZUL!D120</f>
        <v>PIS/COFINS/CSLL retido sobre Compra 183 - MED CLINIC</v>
      </c>
      <c r="D123" s="343" t="str">
        <f>CAZUL!N120</f>
        <v>20/10/2022</v>
      </c>
      <c r="E123" s="283" t="str">
        <f>INICIO!D$5</f>
        <v>UPA 24h LIMOEIRO</v>
      </c>
      <c r="F123" s="285" t="str">
        <f>VLOOKUP(G123,FORNECEDOR!$A$1:$B$2499,2,FALSE)</f>
        <v>00.394.460/0058-87</v>
      </c>
      <c r="G123" s="286" t="str">
        <f>CAZUL!E120</f>
        <v>SECRETARIA DA RECEITA FEDERAL DO BRASIL</v>
      </c>
      <c r="H123" s="287" t="str">
        <f>VLOOKUP(O123,DESPESAS!A$1:D$2501,2,FALSE)</f>
        <v>03.28</v>
      </c>
      <c r="I123" s="287" t="str">
        <f>VLOOKUP(O123,DESPESAS!A$1:D$2035,3,FALSE)</f>
        <v>PIS/COFINS/CSLL</v>
      </c>
      <c r="J123" s="288">
        <f>CAZUL!F120</f>
        <v>0</v>
      </c>
      <c r="K123" s="289">
        <f>CAZUL!G120</f>
        <v>11.25</v>
      </c>
      <c r="L123" s="288">
        <f>CAZUL!H120</f>
        <v>0</v>
      </c>
      <c r="M123" s="283" t="s">
        <v>2089</v>
      </c>
      <c r="N123" s="290"/>
      <c r="O123" s="291" t="str">
        <f>CAZUL!C120</f>
        <v>Retenção - Darf 5952 - PIS/COFINS/CSLL</v>
      </c>
    </row>
    <row r="124" spans="1:15" ht="20.100000000000001" customHeight="1">
      <c r="A124" s="344">
        <v>102003</v>
      </c>
      <c r="B124" s="283" t="s">
        <v>1270</v>
      </c>
      <c r="C124" s="284" t="str">
        <f>CAZUL!D121</f>
        <v>IRRF retido sobre Compra 497 - LIFE MED</v>
      </c>
      <c r="D124" s="343" t="str">
        <f>CAZUL!N121</f>
        <v>20/10/2022</v>
      </c>
      <c r="E124" s="283" t="str">
        <f>INICIO!D$5</f>
        <v>UPA 24h LIMOEIRO</v>
      </c>
      <c r="F124" s="285" t="str">
        <f>VLOOKUP(G124,FORNECEDOR!$A$1:$B$2499,2,FALSE)</f>
        <v>00.394.460/0058-87</v>
      </c>
      <c r="G124" s="286" t="str">
        <f>CAZUL!E121</f>
        <v>SECRETARIA DA RECEITA FEDERAL DO BRASIL</v>
      </c>
      <c r="H124" s="287" t="str">
        <f>VLOOKUP(O124,DESPESAS!A$1:D$2501,2,FALSE)</f>
        <v>03.30</v>
      </c>
      <c r="I124" s="287" t="str">
        <f>VLOOKUP(O124,DESPESAS!A$1:D$2035,3,FALSE)</f>
        <v>IR SOBRE PRESTAÇÃO DE SERVIÇOS</v>
      </c>
      <c r="J124" s="288">
        <f>CAZUL!F121</f>
        <v>0</v>
      </c>
      <c r="K124" s="289">
        <f>CAZUL!G121</f>
        <v>10.89</v>
      </c>
      <c r="L124" s="288">
        <f>CAZUL!H121</f>
        <v>0</v>
      </c>
      <c r="M124" s="283" t="s">
        <v>2089</v>
      </c>
      <c r="N124" s="290"/>
      <c r="O124" s="291" t="str">
        <f>CAZUL!C121</f>
        <v>Retenção - Darf 1708 - IRRF</v>
      </c>
    </row>
    <row r="125" spans="1:15" ht="20.100000000000001" customHeight="1">
      <c r="A125" s="344">
        <v>102002</v>
      </c>
      <c r="B125" s="283" t="s">
        <v>1270</v>
      </c>
      <c r="C125" s="284" t="str">
        <f>CAZUL!D122</f>
        <v>PIS/COFINS/CSLL retido sobre Compra 497 - LIFE MED</v>
      </c>
      <c r="D125" s="343" t="str">
        <f>CAZUL!N122</f>
        <v>20/10/2022</v>
      </c>
      <c r="E125" s="283" t="str">
        <f>INICIO!D$5</f>
        <v>UPA 24h LIMOEIRO</v>
      </c>
      <c r="F125" s="285" t="str">
        <f>VLOOKUP(G125,FORNECEDOR!$A$1:$B$2499,2,FALSE)</f>
        <v>00.394.460/0058-87</v>
      </c>
      <c r="G125" s="286" t="str">
        <f>CAZUL!E122</f>
        <v>SECRETARIA DA RECEITA FEDERAL DO BRASIL</v>
      </c>
      <c r="H125" s="287" t="str">
        <f>VLOOKUP(O125,DESPESAS!A$1:D$2501,2,FALSE)</f>
        <v>03.28</v>
      </c>
      <c r="I125" s="287" t="str">
        <f>VLOOKUP(O125,DESPESAS!A$1:D$2035,3,FALSE)</f>
        <v>PIS/COFINS/CSLL</v>
      </c>
      <c r="J125" s="288">
        <f>CAZUL!F122</f>
        <v>0</v>
      </c>
      <c r="K125" s="289">
        <f>CAZUL!G122</f>
        <v>33.75</v>
      </c>
      <c r="L125" s="288">
        <f>CAZUL!H122</f>
        <v>0</v>
      </c>
      <c r="M125" s="283" t="s">
        <v>2089</v>
      </c>
      <c r="N125" s="290"/>
      <c r="O125" s="291" t="str">
        <f>CAZUL!C122</f>
        <v>Retenção - Darf 5952 - PIS/COFINS/CSLL</v>
      </c>
    </row>
    <row r="126" spans="1:15" ht="20.100000000000001" customHeight="1">
      <c r="A126" s="344">
        <v>102003</v>
      </c>
      <c r="B126" s="283" t="s">
        <v>1270</v>
      </c>
      <c r="C126" s="284" t="str">
        <f>CAZUL!D123</f>
        <v>IRRF retido sobre Compra 89 - MISSÃO MED</v>
      </c>
      <c r="D126" s="343" t="str">
        <f>CAZUL!N123</f>
        <v>20/10/2022</v>
      </c>
      <c r="E126" s="283" t="str">
        <f>INICIO!D$5</f>
        <v>UPA 24h LIMOEIRO</v>
      </c>
      <c r="F126" s="285" t="str">
        <f>VLOOKUP(G126,FORNECEDOR!$A$1:$B$2499,2,FALSE)</f>
        <v>00.394.460/0058-87</v>
      </c>
      <c r="G126" s="286" t="str">
        <f>CAZUL!E123</f>
        <v>SECRETARIA DA RECEITA FEDERAL DO BRASIL</v>
      </c>
      <c r="H126" s="287" t="str">
        <f>VLOOKUP(O126,DESPESAS!A$1:D$2501,2,FALSE)</f>
        <v>03.30</v>
      </c>
      <c r="I126" s="287" t="str">
        <f>VLOOKUP(O126,DESPESAS!A$1:D$2035,3,FALSE)</f>
        <v>IR SOBRE PRESTAÇÃO DE SERVIÇOS</v>
      </c>
      <c r="J126" s="288">
        <f>CAZUL!F123</f>
        <v>0</v>
      </c>
      <c r="K126" s="289">
        <f>CAZUL!G123</f>
        <v>3.63</v>
      </c>
      <c r="L126" s="288">
        <f>CAZUL!H123</f>
        <v>0</v>
      </c>
      <c r="M126" s="283" t="s">
        <v>2089</v>
      </c>
      <c r="N126" s="290"/>
      <c r="O126" s="291" t="str">
        <f>CAZUL!C123</f>
        <v>Retenção - Darf 1708 - IRRF</v>
      </c>
    </row>
    <row r="127" spans="1:15" ht="20.100000000000001" customHeight="1">
      <c r="A127" s="344">
        <v>102002</v>
      </c>
      <c r="B127" s="283" t="s">
        <v>1270</v>
      </c>
      <c r="C127" s="284" t="str">
        <f>CAZUL!D124</f>
        <v>PIS/COFINS/CSLL retido sobre Compra 89 - MISSÃO MED</v>
      </c>
      <c r="D127" s="343" t="str">
        <f>CAZUL!N124</f>
        <v>20/10/2022</v>
      </c>
      <c r="E127" s="283" t="str">
        <f>INICIO!D$5</f>
        <v>UPA 24h LIMOEIRO</v>
      </c>
      <c r="F127" s="285" t="str">
        <f>VLOOKUP(G127,FORNECEDOR!$A$1:$B$2499,2,FALSE)</f>
        <v>00.394.460/0058-87</v>
      </c>
      <c r="G127" s="286" t="str">
        <f>CAZUL!E124</f>
        <v>SECRETARIA DA RECEITA FEDERAL DO BRASIL</v>
      </c>
      <c r="H127" s="287" t="str">
        <f>VLOOKUP(O127,DESPESAS!A$1:D$2501,2,FALSE)</f>
        <v>03.28</v>
      </c>
      <c r="I127" s="287" t="str">
        <f>VLOOKUP(O127,DESPESAS!A$1:D$2035,3,FALSE)</f>
        <v>PIS/COFINS/CSLL</v>
      </c>
      <c r="J127" s="288">
        <f>CAZUL!F124</f>
        <v>0</v>
      </c>
      <c r="K127" s="289">
        <f>CAZUL!G124</f>
        <v>11.25</v>
      </c>
      <c r="L127" s="288">
        <f>CAZUL!H124</f>
        <v>0</v>
      </c>
      <c r="M127" s="283" t="s">
        <v>2089</v>
      </c>
      <c r="N127" s="290"/>
      <c r="O127" s="291" t="str">
        <f>CAZUL!C124</f>
        <v>Retenção - Darf 5952 - PIS/COFINS/CSLL</v>
      </c>
    </row>
    <row r="128" spans="1:15" ht="20.100000000000001" customHeight="1">
      <c r="A128" s="344">
        <v>102003</v>
      </c>
      <c r="B128" s="283" t="s">
        <v>1270</v>
      </c>
      <c r="C128" s="284" t="str">
        <f>CAZUL!D125</f>
        <v>IRRF retido sobre Compra 379 - INTER CLINIC</v>
      </c>
      <c r="D128" s="343" t="str">
        <f>CAZUL!N125</f>
        <v>20/10/2022</v>
      </c>
      <c r="E128" s="283" t="str">
        <f>INICIO!D$5</f>
        <v>UPA 24h LIMOEIRO</v>
      </c>
      <c r="F128" s="285" t="str">
        <f>VLOOKUP(G128,FORNECEDOR!$A$1:$B$2499,2,FALSE)</f>
        <v>00.394.460/0058-87</v>
      </c>
      <c r="G128" s="286" t="str">
        <f>CAZUL!E125</f>
        <v>SECRETARIA DA RECEITA FEDERAL DO BRASIL</v>
      </c>
      <c r="H128" s="287" t="str">
        <f>VLOOKUP(O128,DESPESAS!A$1:D$2501,2,FALSE)</f>
        <v>03.30</v>
      </c>
      <c r="I128" s="287" t="str">
        <f>VLOOKUP(O128,DESPESAS!A$1:D$2035,3,FALSE)</f>
        <v>IR SOBRE PRESTAÇÃO DE SERVIÇOS</v>
      </c>
      <c r="J128" s="288">
        <f>CAZUL!F125</f>
        <v>0</v>
      </c>
      <c r="K128" s="289">
        <f>CAZUL!G125</f>
        <v>9.07</v>
      </c>
      <c r="L128" s="288">
        <f>CAZUL!H125</f>
        <v>0</v>
      </c>
      <c r="M128" s="283" t="s">
        <v>2089</v>
      </c>
      <c r="N128" s="290"/>
      <c r="O128" s="291" t="str">
        <f>CAZUL!C125</f>
        <v>Retenção - Darf 1708 - IRRF</v>
      </c>
    </row>
    <row r="129" spans="1:15" ht="20.100000000000001" customHeight="1">
      <c r="A129" s="344">
        <v>102002</v>
      </c>
      <c r="B129" s="283" t="s">
        <v>1270</v>
      </c>
      <c r="C129" s="284" t="str">
        <f>CAZUL!D126</f>
        <v>PIS/COFINS/CSLL retido sobre Compra 379 - INTER CLINIC</v>
      </c>
      <c r="D129" s="343" t="str">
        <f>CAZUL!N126</f>
        <v>20/10/2022</v>
      </c>
      <c r="E129" s="283" t="str">
        <f>INICIO!D$5</f>
        <v>UPA 24h LIMOEIRO</v>
      </c>
      <c r="F129" s="285" t="str">
        <f>VLOOKUP(G129,FORNECEDOR!$A$1:$B$2499,2,FALSE)</f>
        <v>00.394.460/0058-87</v>
      </c>
      <c r="G129" s="286" t="str">
        <f>CAZUL!E126</f>
        <v>SECRETARIA DA RECEITA FEDERAL DO BRASIL</v>
      </c>
      <c r="H129" s="287" t="str">
        <f>VLOOKUP(O129,DESPESAS!A$1:D$2501,2,FALSE)</f>
        <v>03.28</v>
      </c>
      <c r="I129" s="287" t="str">
        <f>VLOOKUP(O129,DESPESAS!A$1:D$2035,3,FALSE)</f>
        <v>PIS/COFINS/CSLL</v>
      </c>
      <c r="J129" s="288">
        <f>CAZUL!F126</f>
        <v>0</v>
      </c>
      <c r="K129" s="289">
        <f>CAZUL!G126</f>
        <v>28.12</v>
      </c>
      <c r="L129" s="288">
        <f>CAZUL!H126</f>
        <v>0</v>
      </c>
      <c r="M129" s="283" t="s">
        <v>2089</v>
      </c>
      <c r="N129" s="290"/>
      <c r="O129" s="291" t="str">
        <f>CAZUL!C126</f>
        <v>Retenção - Darf 5952 - PIS/COFINS/CSLL</v>
      </c>
    </row>
    <row r="130" spans="1:15" ht="20.100000000000001" customHeight="1">
      <c r="A130" s="344">
        <v>102003</v>
      </c>
      <c r="B130" s="283" t="s">
        <v>1270</v>
      </c>
      <c r="C130" s="284" t="str">
        <f>CAZUL!D127</f>
        <v>IRRF retido sobre Compra 68 - SELETIVO MED</v>
      </c>
      <c r="D130" s="343" t="str">
        <f>CAZUL!N127</f>
        <v>20/10/2022</v>
      </c>
      <c r="E130" s="283" t="str">
        <f>INICIO!D$5</f>
        <v>UPA 24h LIMOEIRO</v>
      </c>
      <c r="F130" s="285" t="str">
        <f>VLOOKUP(G130,FORNECEDOR!$A$1:$B$2499,2,FALSE)</f>
        <v>00.394.460/0058-87</v>
      </c>
      <c r="G130" s="286" t="str">
        <f>CAZUL!E127</f>
        <v>SECRETARIA DA RECEITA FEDERAL DO BRASIL</v>
      </c>
      <c r="H130" s="287" t="str">
        <f>VLOOKUP(O130,DESPESAS!A$1:D$2501,2,FALSE)</f>
        <v>03.30</v>
      </c>
      <c r="I130" s="287" t="str">
        <f>VLOOKUP(O130,DESPESAS!A$1:D$2035,3,FALSE)</f>
        <v>IR SOBRE PRESTAÇÃO DE SERVIÇOS</v>
      </c>
      <c r="J130" s="288">
        <f>CAZUL!F127</f>
        <v>0</v>
      </c>
      <c r="K130" s="289">
        <f>CAZUL!G127</f>
        <v>14.52</v>
      </c>
      <c r="L130" s="288">
        <f>CAZUL!H127</f>
        <v>0</v>
      </c>
      <c r="M130" s="283" t="s">
        <v>2089</v>
      </c>
      <c r="N130" s="290"/>
      <c r="O130" s="291" t="str">
        <f>CAZUL!C127</f>
        <v>Retenção - Darf 1708 - IRRF</v>
      </c>
    </row>
    <row r="131" spans="1:15" ht="20.100000000000001" customHeight="1">
      <c r="A131" s="344">
        <v>102002</v>
      </c>
      <c r="B131" s="283" t="s">
        <v>1270</v>
      </c>
      <c r="C131" s="284" t="str">
        <f>CAZUL!D128</f>
        <v>PIS/COFINS/CSLL retido sobre Compra 68 - SELETIVO MED</v>
      </c>
      <c r="D131" s="343" t="str">
        <f>CAZUL!N128</f>
        <v>20/10/2022</v>
      </c>
      <c r="E131" s="283" t="str">
        <f>INICIO!D$5</f>
        <v>UPA 24h LIMOEIRO</v>
      </c>
      <c r="F131" s="285" t="str">
        <f>VLOOKUP(G131,FORNECEDOR!$A$1:$B$2499,2,FALSE)</f>
        <v>00.394.460/0058-87</v>
      </c>
      <c r="G131" s="286" t="str">
        <f>CAZUL!E128</f>
        <v>SECRETARIA DA RECEITA FEDERAL DO BRASIL</v>
      </c>
      <c r="H131" s="287" t="str">
        <f>VLOOKUP(O131,DESPESAS!A$1:D$2501,2,FALSE)</f>
        <v>03.28</v>
      </c>
      <c r="I131" s="287" t="str">
        <f>VLOOKUP(O131,DESPESAS!A$1:D$2035,3,FALSE)</f>
        <v>PIS/COFINS/CSLL</v>
      </c>
      <c r="J131" s="288">
        <f>CAZUL!F128</f>
        <v>0</v>
      </c>
      <c r="K131" s="289">
        <f>CAZUL!G128</f>
        <v>45</v>
      </c>
      <c r="L131" s="288">
        <f>CAZUL!H128</f>
        <v>0</v>
      </c>
      <c r="M131" s="283" t="s">
        <v>2089</v>
      </c>
      <c r="N131" s="290"/>
      <c r="O131" s="291" t="str">
        <f>CAZUL!C128</f>
        <v>Retenção - Darf 5952 - PIS/COFINS/CSLL</v>
      </c>
    </row>
    <row r="132" spans="1:15" ht="20.100000000000001" customHeight="1">
      <c r="A132" s="294">
        <v>102012</v>
      </c>
      <c r="B132" s="283" t="s">
        <v>1270</v>
      </c>
      <c r="C132" s="284" t="str">
        <f>CAZUL!D129</f>
        <v>1/1NFS-e:246</v>
      </c>
      <c r="D132" s="343" t="str">
        <f>CAZUL!N129</f>
        <v>20/10/2022</v>
      </c>
      <c r="E132" s="283" t="str">
        <f>INICIO!D$5</f>
        <v>UPA 24h LIMOEIRO</v>
      </c>
      <c r="F132" s="285" t="str">
        <f>VLOOKUP(G132,FORNECEDOR!$A$1:$B$2499,2,FALSE)</f>
        <v>19.276.123/0001-88</v>
      </c>
      <c r="G132" s="286" t="str">
        <f>CAZUL!E129</f>
        <v>LACAM</v>
      </c>
      <c r="H132" s="287" t="str">
        <f>VLOOKUP(O132,DESPESAS!A$1:D$2501,2,FALSE)</f>
        <v>03.06</v>
      </c>
      <c r="I132" s="287" t="str">
        <f>VLOOKUP(O132,DESPESAS!A$1:D$2035,3,FALSE)</f>
        <v>EXAMES LABORATORIAIS E DE IMAGEM</v>
      </c>
      <c r="J132" s="288">
        <f>CAZUL!F129</f>
        <v>0</v>
      </c>
      <c r="K132" s="289">
        <f>CAZUL!G129</f>
        <v>41474.18</v>
      </c>
      <c r="L132" s="288">
        <f>CAZUL!H129</f>
        <v>0</v>
      </c>
      <c r="M132" s="283" t="s">
        <v>2089</v>
      </c>
      <c r="N132" s="290"/>
      <c r="O132" s="291" t="str">
        <f>CAZUL!C129</f>
        <v>EXAMES MEDICOS</v>
      </c>
    </row>
    <row r="133" spans="1:15" ht="20.100000000000001" customHeight="1">
      <c r="A133" s="294">
        <v>102006</v>
      </c>
      <c r="B133" s="283" t="s">
        <v>1270</v>
      </c>
      <c r="C133" s="284" t="str">
        <f>CAZUL!D130</f>
        <v>1/1NFS-e:33261</v>
      </c>
      <c r="D133" s="343" t="str">
        <f>CAZUL!N130</f>
        <v>20/10/2022</v>
      </c>
      <c r="E133" s="283" t="str">
        <f>INICIO!D$5</f>
        <v>UPA 24h LIMOEIRO</v>
      </c>
      <c r="F133" s="285" t="str">
        <f>VLOOKUP(G133,FORNECEDOR!$A$1:$B$2499,2,FALSE)</f>
        <v>23.750.626/0001-10</v>
      </c>
      <c r="G133" s="286" t="str">
        <f>CAZUL!E130</f>
        <v>A2 EMPREEND E COM DE EQUIP ELETRONICOS</v>
      </c>
      <c r="H133" s="287" t="str">
        <f>VLOOKUP(O133,DESPESAS!A$1:D$2501,2,FALSE)</f>
        <v>03.12</v>
      </c>
      <c r="I133" s="287" t="str">
        <f>VLOOKUP(O133,DESPESAS!A$1:D$2035,3,FALSE)</f>
        <v>SEGURANÇA PATRIMONIAL/VIGILÂNCIA</v>
      </c>
      <c r="J133" s="288">
        <f>CAZUL!F130</f>
        <v>0</v>
      </c>
      <c r="K133" s="289">
        <f>CAZUL!G130</f>
        <v>1039</v>
      </c>
      <c r="L133" s="288">
        <f>CAZUL!H130</f>
        <v>0</v>
      </c>
      <c r="M133" s="283" t="s">
        <v>2089</v>
      </c>
      <c r="N133" s="290"/>
      <c r="O133" s="291" t="str">
        <f>CAZUL!C130</f>
        <v>VIGILANCIA E SEGURANÇA PATRIMONIAL</v>
      </c>
    </row>
    <row r="134" spans="1:15" ht="20.100000000000001" customHeight="1">
      <c r="A134" s="294">
        <v>102013</v>
      </c>
      <c r="B134" s="283" t="s">
        <v>1270</v>
      </c>
      <c r="C134" s="284" t="str">
        <f>CAZUL!D131</f>
        <v>1/1NFS-e:919</v>
      </c>
      <c r="D134" s="343" t="str">
        <f>CAZUL!N131</f>
        <v>20/10/2022</v>
      </c>
      <c r="E134" s="283" t="str">
        <f>INICIO!D$5</f>
        <v>UPA 24h LIMOEIRO</v>
      </c>
      <c r="F134" s="285" t="str">
        <f>VLOOKUP(G134,FORNECEDOR!$A$1:$B$2499,2,FALSE)</f>
        <v>11.483.125/0001-36</v>
      </c>
      <c r="G134" s="286" t="str">
        <f>CAZUL!E131</f>
        <v>LAVANDERIA E DESINFECCAO CEARENSE LTDA</v>
      </c>
      <c r="H134" s="287" t="str">
        <f>VLOOKUP(O134,DESPESAS!A$1:D$2501,2,FALSE)</f>
        <v>03.07</v>
      </c>
      <c r="I134" s="287" t="str">
        <f>VLOOKUP(O134,DESPESAS!A$1:D$2035,3,FALSE)</f>
        <v>LAVANDERIA</v>
      </c>
      <c r="J134" s="288">
        <f>CAZUL!F131</f>
        <v>0</v>
      </c>
      <c r="K134" s="289">
        <f>CAZUL!G131</f>
        <v>6578.11</v>
      </c>
      <c r="L134" s="288">
        <f>CAZUL!H131</f>
        <v>0</v>
      </c>
      <c r="M134" s="283" t="s">
        <v>2089</v>
      </c>
      <c r="N134" s="290"/>
      <c r="O134" s="291" t="str">
        <f>CAZUL!C131</f>
        <v>SERVIÇO DE LAVANDERIA</v>
      </c>
    </row>
    <row r="135" spans="1:15" ht="20.100000000000001" customHeight="1">
      <c r="A135" s="294">
        <v>102009</v>
      </c>
      <c r="B135" s="283" t="s">
        <v>1270</v>
      </c>
      <c r="C135" s="284" t="str">
        <f>CAZUL!D132</f>
        <v>1/1NFS-e:37881</v>
      </c>
      <c r="D135" s="343" t="str">
        <f>CAZUL!N132</f>
        <v>20/10/2022</v>
      </c>
      <c r="E135" s="283" t="str">
        <f>INICIO!D$5</f>
        <v>UPA 24h LIMOEIRO</v>
      </c>
      <c r="F135" s="285" t="str">
        <f>VLOOKUP(G135,FORNECEDOR!$A$1:$B$2499,2,FALSE)</f>
        <v>15.713.532/0001-43</v>
      </c>
      <c r="G135" s="286" t="str">
        <f>CAZUL!E132</f>
        <v>CTI AMBIENTAL - COLETA, TRANSPORTE E INCINERACAO LTDA</v>
      </c>
      <c r="H135" s="287" t="str">
        <f>VLOOKUP(O135,DESPESAS!A$1:D$2501,2,FALSE)</f>
        <v>03.02</v>
      </c>
      <c r="I135" s="287" t="str">
        <f>VLOOKUP(O135,DESPESAS!A$1:D$2035,3,FALSE)</f>
        <v>COLETA DE RESIDUOS HOSPITALARES</v>
      </c>
      <c r="J135" s="288">
        <f>CAZUL!F132</f>
        <v>0</v>
      </c>
      <c r="K135" s="289">
        <f>CAZUL!G132</f>
        <v>3990</v>
      </c>
      <c r="L135" s="288">
        <f>CAZUL!H132</f>
        <v>0</v>
      </c>
      <c r="M135" s="283" t="s">
        <v>2089</v>
      </c>
      <c r="N135" s="290"/>
      <c r="O135" s="291" t="str">
        <f>CAZUL!C132</f>
        <v>COLETA DE LIXO</v>
      </c>
    </row>
    <row r="136" spans="1:15" ht="20.100000000000001" customHeight="1">
      <c r="A136" s="294">
        <v>550094000032745</v>
      </c>
      <c r="B136" s="283" t="s">
        <v>1270</v>
      </c>
      <c r="C136" s="284" t="str">
        <f>CAZUL!D133</f>
        <v>1/1NF 4641</v>
      </c>
      <c r="D136" s="343" t="str">
        <f>CAZUL!N133</f>
        <v>20/10/2022</v>
      </c>
      <c r="E136" s="283" t="str">
        <f>INICIO!D$5</f>
        <v>UPA 24h LIMOEIRO</v>
      </c>
      <c r="F136" s="285" t="str">
        <f>VLOOKUP(G136,FORNECEDOR!$A$1:$B$2499,2,FALSE)</f>
        <v>07.135.428/0001-90</v>
      </c>
      <c r="G136" s="286" t="str">
        <f>CAZUL!E133</f>
        <v>CWM INDUSTRIA ALIMENTICIA LTDA</v>
      </c>
      <c r="H136" s="287" t="str">
        <f>VLOOKUP(O136,DESPESAS!A$1:D$2501,2,FALSE)</f>
        <v>03.01</v>
      </c>
      <c r="I136" s="287" t="str">
        <f>VLOOKUP(O136,DESPESAS!A$1:D$2035,3,FALSE)</f>
        <v>ALIMENTAÇAO</v>
      </c>
      <c r="J136" s="288">
        <f>CAZUL!F133</f>
        <v>0</v>
      </c>
      <c r="K136" s="289">
        <f>CAZUL!G133</f>
        <v>76009.600000000006</v>
      </c>
      <c r="L136" s="288">
        <f>CAZUL!H133</f>
        <v>0</v>
      </c>
      <c r="M136" s="283" t="s">
        <v>2089</v>
      </c>
      <c r="N136" s="290"/>
      <c r="O136" s="291" t="str">
        <f>CAZUL!C133</f>
        <v>LANCHES E REFEIÇOES</v>
      </c>
    </row>
    <row r="137" spans="1:15" ht="20.100000000000001" customHeight="1">
      <c r="A137" s="294">
        <v>102016</v>
      </c>
      <c r="B137" s="283" t="s">
        <v>1270</v>
      </c>
      <c r="C137" s="284" t="str">
        <f>CAZUL!D134</f>
        <v>1/1NFS-e:639</v>
      </c>
      <c r="D137" s="343" t="str">
        <f>CAZUL!N134</f>
        <v>20/10/2022</v>
      </c>
      <c r="E137" s="283" t="str">
        <f>INICIO!D$5</f>
        <v>UPA 24h LIMOEIRO</v>
      </c>
      <c r="F137" s="285" t="str">
        <f>VLOOKUP(G137,FORNECEDOR!$A$1:$B$2499,2,FALSE)</f>
        <v>01.790.382/0001-67</v>
      </c>
      <c r="G137" s="286" t="str">
        <f>CAZUL!E134</f>
        <v>VITAI SOLUÇÕES S/A</v>
      </c>
      <c r="H137" s="287" t="str">
        <f>VLOOKUP(O137,DESPESAS!A$1:D$2501,2,FALSE)</f>
        <v>04.06</v>
      </c>
      <c r="I137" s="287" t="str">
        <f>VLOOKUP(O137,DESPESAS!A$1:D$2035,3,FALSE)</f>
        <v>TECNOLOGIA DA INFORMAÇAO</v>
      </c>
      <c r="J137" s="288">
        <f>CAZUL!F134</f>
        <v>0</v>
      </c>
      <c r="K137" s="289">
        <f>CAZUL!G134</f>
        <v>6475.65</v>
      </c>
      <c r="L137" s="288">
        <f>CAZUL!H134</f>
        <v>323324.50999999989</v>
      </c>
      <c r="M137" s="283" t="s">
        <v>2089</v>
      </c>
      <c r="N137" s="290"/>
      <c r="O137" s="291" t="str">
        <f>CAZUL!C134</f>
        <v>SOFTWARE / LICENÇA DE USO</v>
      </c>
    </row>
    <row r="138" spans="1:15" ht="20.100000000000001" customHeight="1">
      <c r="A138" s="294">
        <v>102015</v>
      </c>
      <c r="B138" s="283" t="s">
        <v>1270</v>
      </c>
      <c r="C138" s="284" t="str">
        <f>CAZUL!D135</f>
        <v>1/1NFS-e:29722</v>
      </c>
      <c r="D138" s="343" t="str">
        <f>CAZUL!N135</f>
        <v>20/10/2022</v>
      </c>
      <c r="E138" s="283" t="str">
        <f>INICIO!D$5</f>
        <v>UPA 24h LIMOEIRO</v>
      </c>
      <c r="F138" s="285" t="str">
        <f>VLOOKUP(G138,FORNECEDOR!$A$1:$B$2499,2,FALSE)</f>
        <v>50.429.810/0001-36</v>
      </c>
      <c r="G138" s="286" t="str">
        <f>CAZUL!E135</f>
        <v>SAPRA LANDAUER</v>
      </c>
      <c r="H138" s="287" t="str">
        <f>VLOOKUP(O138,DESPESAS!A$1:D$2501,2,FALSE)</f>
        <v>03.06</v>
      </c>
      <c r="I138" s="287" t="str">
        <f>VLOOKUP(O138,DESPESAS!A$1:D$2035,3,FALSE)</f>
        <v>EXAMES LABORATORIAIS E DE IMAGEM</v>
      </c>
      <c r="J138" s="288">
        <f>CAZUL!F135</f>
        <v>0</v>
      </c>
      <c r="K138" s="289">
        <f>CAZUL!G135</f>
        <v>144</v>
      </c>
      <c r="L138" s="288">
        <f>CAZUL!H135</f>
        <v>323180.50999999989</v>
      </c>
      <c r="M138" s="283" t="s">
        <v>2089</v>
      </c>
      <c r="N138" s="290"/>
      <c r="O138" s="291" t="str">
        <f>CAZUL!C135</f>
        <v>SERVIÇO DE RADIOLOGIA</v>
      </c>
    </row>
    <row r="139" spans="1:15" ht="20.100000000000001" customHeight="1">
      <c r="A139" s="294">
        <v>102021</v>
      </c>
      <c r="B139" s="283" t="s">
        <v>1270</v>
      </c>
      <c r="C139" s="284" t="str">
        <f>CAZUL!D136</f>
        <v>2/2NF 646</v>
      </c>
      <c r="D139" s="343" t="str">
        <f>CAZUL!N136</f>
        <v>20/10/2022</v>
      </c>
      <c r="E139" s="283" t="str">
        <f>INICIO!D$5</f>
        <v>UPA 24h LIMOEIRO</v>
      </c>
      <c r="F139" s="285" t="str">
        <f>VLOOKUP(G139,FORNECEDOR!$A$1:$B$2499,2,FALSE)</f>
        <v>32.975.060/0001-16</v>
      </c>
      <c r="G139" s="286" t="str">
        <f>CAZUL!E136</f>
        <v>O.S.DISTRIBUIDORA LTDA</v>
      </c>
      <c r="H139" s="287" t="str">
        <f>VLOOKUP(O139,DESPESAS!A$1:D$2501,2,FALSE)</f>
        <v>02.02</v>
      </c>
      <c r="I139" s="287" t="str">
        <f>VLOOKUP(O139,DESPESAS!A$1:D$2035,3,FALSE)</f>
        <v>MATERIAIS DE CONSUMO</v>
      </c>
      <c r="J139" s="288">
        <f>CAZUL!F136</f>
        <v>0</v>
      </c>
      <c r="K139" s="289">
        <f>CAZUL!G136</f>
        <v>2800.56</v>
      </c>
      <c r="L139" s="288">
        <f>CAZUL!H136</f>
        <v>0</v>
      </c>
      <c r="M139" s="283" t="s">
        <v>2089</v>
      </c>
      <c r="N139" s="290"/>
      <c r="O139" s="291" t="str">
        <f>CAZUL!C136</f>
        <v>MATERIAL HOSPITALAR</v>
      </c>
    </row>
    <row r="140" spans="1:15" ht="20.100000000000001" customHeight="1">
      <c r="A140" s="294">
        <v>102011</v>
      </c>
      <c r="B140" s="283" t="s">
        <v>1270</v>
      </c>
      <c r="C140" s="284" t="str">
        <f>CAZUL!D137</f>
        <v>1/1NFS-e:606</v>
      </c>
      <c r="D140" s="343" t="str">
        <f>CAZUL!N137</f>
        <v>20/10/2022</v>
      </c>
      <c r="E140" s="283" t="str">
        <f>INICIO!D$5</f>
        <v>UPA 24h LIMOEIRO</v>
      </c>
      <c r="F140" s="285" t="str">
        <f>VLOOKUP(G140,FORNECEDOR!$A$1:$B$2499,2,FALSE)</f>
        <v>18.630.064/0001-31</v>
      </c>
      <c r="G140" s="286" t="str">
        <f>CAZUL!E137</f>
        <v>HSR MANUTENÇÃO CONSULTORIA ALUGUEL E LIMPEZA EIREL</v>
      </c>
      <c r="H140" s="287" t="str">
        <f>VLOOKUP(O140,DESPESAS!A$1:D$2501,2,FALSE)</f>
        <v>03.09</v>
      </c>
      <c r="I140" s="287" t="str">
        <f>VLOOKUP(O140,DESPESAS!A$1:D$2035,3,FALSE)</f>
        <v>MANUTENÇAO EQUIPAMENTOS EM GERAL</v>
      </c>
      <c r="J140" s="288">
        <f>CAZUL!F137</f>
        <v>0</v>
      </c>
      <c r="K140" s="289">
        <f>CAZUL!G137</f>
        <v>4000</v>
      </c>
      <c r="L140" s="288">
        <f>CAZUL!H137</f>
        <v>0</v>
      </c>
      <c r="M140" s="283" t="s">
        <v>2089</v>
      </c>
      <c r="N140" s="290"/>
      <c r="O140" s="291" t="str">
        <f>CAZUL!C137</f>
        <v>MANUTENÇAO DE EQUIPAMENTOS</v>
      </c>
    </row>
    <row r="141" spans="1:15" ht="20.100000000000001" customHeight="1">
      <c r="A141" s="294">
        <v>550433000087448</v>
      </c>
      <c r="B141" s="283" t="s">
        <v>1270</v>
      </c>
      <c r="C141" s="284" t="str">
        <f>CAZUL!D138</f>
        <v>RESCISÃO</v>
      </c>
      <c r="D141" s="343" t="str">
        <f>CAZUL!N138</f>
        <v>20/10/2022</v>
      </c>
      <c r="E141" s="283" t="str">
        <f>INICIO!D$5</f>
        <v>UPA 24h LIMOEIRO</v>
      </c>
      <c r="F141" s="285" t="str">
        <f>VLOOKUP(G141,FORNECEDOR!$A$1:$B$2499,2,FALSE)</f>
        <v>006.637.253-48</v>
      </c>
      <c r="G141" s="286" t="str">
        <f>CAZUL!E138</f>
        <v xml:space="preserve">ALINE MURINEZ MOREIRA SAMPAIO </v>
      </c>
      <c r="H141" s="287" t="str">
        <f>VLOOKUP(O141,DESPESAS!A$1:D$2501,2,FALSE)</f>
        <v>01.03</v>
      </c>
      <c r="I141" s="287" t="str">
        <f>VLOOKUP(O141,DESPESAS!A$1:D$2035,3,FALSE)</f>
        <v>RESCISOES</v>
      </c>
      <c r="J141" s="288">
        <f>CAZUL!F138</f>
        <v>0</v>
      </c>
      <c r="K141" s="289">
        <f>CAZUL!G138</f>
        <v>3025.34</v>
      </c>
      <c r="L141" s="288">
        <f>CAZUL!H138</f>
        <v>0</v>
      </c>
      <c r="M141" s="283" t="s">
        <v>2089</v>
      </c>
      <c r="N141" s="290"/>
      <c r="O141" s="291" t="str">
        <f>CAZUL!C138</f>
        <v>RESCISOES</v>
      </c>
    </row>
    <row r="142" spans="1:15" ht="20.100000000000001" customHeight="1">
      <c r="A142" s="294">
        <v>102005</v>
      </c>
      <c r="B142" s="283" t="s">
        <v>1270</v>
      </c>
      <c r="C142" s="284" t="str">
        <f>CAZUL!D139</f>
        <v>FGTS RESCISÓRIO</v>
      </c>
      <c r="D142" s="343" t="str">
        <f>CAZUL!N139</f>
        <v>20/10/2022</v>
      </c>
      <c r="E142" s="283" t="str">
        <f>INICIO!D$5</f>
        <v>UPA 24h LIMOEIRO</v>
      </c>
      <c r="F142" s="285" t="str">
        <f>VLOOKUP(G142,FORNECEDOR!$A$1:$B$2499,2,FALSE)</f>
        <v>00.360.305/0001-04</v>
      </c>
      <c r="G142" s="286" t="str">
        <f>CAZUL!E139</f>
        <v>GRRF - GUIA DE RECOLHIMENTO RESCISÓRIO DO FGTS</v>
      </c>
      <c r="H142" s="287" t="str">
        <f>VLOOKUP(O142,DESPESAS!A$1:D$2501,2,FALSE)</f>
        <v>01.05</v>
      </c>
      <c r="I142" s="287" t="str">
        <f>VLOOKUP(O142,DESPESAS!A$1:D$2035,3,FALSE)</f>
        <v>ENCARGOS</v>
      </c>
      <c r="J142" s="288">
        <f>CAZUL!F139</f>
        <v>0</v>
      </c>
      <c r="K142" s="289">
        <f>CAZUL!G139</f>
        <v>166.57</v>
      </c>
      <c r="L142" s="288">
        <f>CAZUL!H139</f>
        <v>0</v>
      </c>
      <c r="M142" s="283" t="s">
        <v>2089</v>
      </c>
      <c r="N142" s="290"/>
      <c r="O142" s="291" t="str">
        <f>CAZUL!C139</f>
        <v>GRRF - FGTS RESCISÓRIO</v>
      </c>
    </row>
    <row r="143" spans="1:15" ht="20.100000000000001" customHeight="1">
      <c r="A143" s="294">
        <v>102019</v>
      </c>
      <c r="B143" s="283" t="s">
        <v>1270</v>
      </c>
      <c r="C143" s="284" t="str">
        <f>CAZUL!D140</f>
        <v>1/1NFS-e:150</v>
      </c>
      <c r="D143" s="343" t="str">
        <f>CAZUL!N140</f>
        <v>20/10/2022</v>
      </c>
      <c r="E143" s="283" t="str">
        <f>INICIO!D$5</f>
        <v>UPA 24h LIMOEIRO</v>
      </c>
      <c r="F143" s="285" t="str">
        <f>VLOOKUP(G143,FORNECEDOR!$A$1:$B$2499,2,FALSE)</f>
        <v>07.343.458/0001-92</v>
      </c>
      <c r="G143" s="286" t="str">
        <f>CAZUL!E140</f>
        <v>SOLAR FRIO SERVICOS DE MANUTENCAO E REFRIGERACAO LTDA</v>
      </c>
      <c r="H143" s="287" t="str">
        <f>VLOOKUP(O143,DESPESAS!A$1:D$2501,2,FALSE)</f>
        <v>03.09</v>
      </c>
      <c r="I143" s="287" t="str">
        <f>VLOOKUP(O143,DESPESAS!A$1:D$2035,3,FALSE)</f>
        <v>MANUTENÇAO EQUIPAMENTOS EM GERAL</v>
      </c>
      <c r="J143" s="288">
        <f>CAZUL!F140</f>
        <v>0</v>
      </c>
      <c r="K143" s="289">
        <f>CAZUL!G140</f>
        <v>3075</v>
      </c>
      <c r="L143" s="288">
        <f>CAZUL!H140</f>
        <v>0</v>
      </c>
      <c r="M143" s="283" t="s">
        <v>2089</v>
      </c>
      <c r="N143" s="290"/>
      <c r="O143" s="291" t="str">
        <f>CAZUL!C140</f>
        <v>MANUTENÇAO DE EQUIPAMENTOS</v>
      </c>
    </row>
    <row r="144" spans="1:15" ht="20.100000000000001" customHeight="1">
      <c r="A144" s="294">
        <v>102020</v>
      </c>
      <c r="B144" s="283" t="s">
        <v>1270</v>
      </c>
      <c r="C144" s="284" t="str">
        <f>CAZUL!D141</f>
        <v>1/1NFS-e:147</v>
      </c>
      <c r="D144" s="343" t="str">
        <f>CAZUL!N141</f>
        <v>20/10/2022</v>
      </c>
      <c r="E144" s="283" t="str">
        <f>INICIO!D$5</f>
        <v>UPA 24h LIMOEIRO</v>
      </c>
      <c r="F144" s="285" t="str">
        <f>VLOOKUP(G144,FORNECEDOR!$A$1:$B$2499,2,FALSE)</f>
        <v>07.343.458/0001-92</v>
      </c>
      <c r="G144" s="286" t="str">
        <f>CAZUL!E141</f>
        <v>SOLAR FRIO SERVICOS DE MANUTENCAO E REFRIGERACAO LTDA</v>
      </c>
      <c r="H144" s="287" t="str">
        <f>VLOOKUP(O144,DESPESAS!A$1:D$2501,2,FALSE)</f>
        <v>03.22</v>
      </c>
      <c r="I144" s="287" t="str">
        <f>VLOOKUP(O144,DESPESAS!A$1:D$2035,3,FALSE)</f>
        <v>LOCAÇAO DE EQUIPAMENTOS EM GERAL</v>
      </c>
      <c r="J144" s="288">
        <f>CAZUL!F141</f>
        <v>0</v>
      </c>
      <c r="K144" s="289">
        <f>CAZUL!G141</f>
        <v>1615</v>
      </c>
      <c r="L144" s="288">
        <f>CAZUL!H141</f>
        <v>0</v>
      </c>
      <c r="M144" s="283" t="s">
        <v>2089</v>
      </c>
      <c r="N144" s="290"/>
      <c r="O144" s="291" t="str">
        <f>CAZUL!C141</f>
        <v>LOCAÇAO DE EQUIPAMENTOS</v>
      </c>
    </row>
    <row r="145" spans="1:15" ht="20.100000000000001" customHeight="1">
      <c r="A145" s="294">
        <v>862931200255393</v>
      </c>
      <c r="B145" s="283" t="s">
        <v>1270</v>
      </c>
      <c r="C145" s="284" t="str">
        <f>CAZUL!D142</f>
        <v>TARIFAS BANCÁRIAS</v>
      </c>
      <c r="D145" s="343" t="str">
        <f>CAZUL!N142</f>
        <v>20/10/2022</v>
      </c>
      <c r="E145" s="283" t="str">
        <f>INICIO!D$5</f>
        <v>UPA 24h LIMOEIRO</v>
      </c>
      <c r="F145" s="285" t="str">
        <f>VLOOKUP(G145,FORNECEDOR!$A$1:$B$2499,2,FALSE)</f>
        <v>00.000.000/1409-53</v>
      </c>
      <c r="G145" s="286" t="str">
        <f>CAZUL!E142</f>
        <v>BANCO DO BRASIL</v>
      </c>
      <c r="H145" s="287" t="str">
        <f>VLOOKUP(O145,DESPESAS!A$1:D$2501,2,FALSE)</f>
        <v>04.07</v>
      </c>
      <c r="I145" s="287" t="str">
        <f>VLOOKUP(O145,DESPESAS!A$1:D$2035,3,FALSE)</f>
        <v>TARIFAS BANCARIAS</v>
      </c>
      <c r="J145" s="288">
        <f>CAZUL!F142</f>
        <v>0</v>
      </c>
      <c r="K145" s="289">
        <f>CAZUL!G142</f>
        <v>11</v>
      </c>
      <c r="L145" s="288">
        <f>CAZUL!H142</f>
        <v>0</v>
      </c>
      <c r="M145" s="283" t="s">
        <v>2089</v>
      </c>
      <c r="N145" s="290"/>
      <c r="O145" s="291" t="str">
        <f>CAZUL!C142</f>
        <v>TARIFAS BANCÁRIAS</v>
      </c>
    </row>
    <row r="146" spans="1:15" ht="20.100000000000001" customHeight="1">
      <c r="A146" s="294">
        <v>862931200255394</v>
      </c>
      <c r="B146" s="283" t="s">
        <v>1270</v>
      </c>
      <c r="C146" s="284" t="str">
        <f>CAZUL!D143</f>
        <v>TARIFAS BANCÁRIAS</v>
      </c>
      <c r="D146" s="343" t="str">
        <f>CAZUL!N143</f>
        <v>20/10/2022</v>
      </c>
      <c r="E146" s="283" t="str">
        <f>INICIO!D$5</f>
        <v>UPA 24h LIMOEIRO</v>
      </c>
      <c r="F146" s="285" t="str">
        <f>VLOOKUP(G146,FORNECEDOR!$A$1:$B$2499,2,FALSE)</f>
        <v>00.000.000/1409-53</v>
      </c>
      <c r="G146" s="286" t="str">
        <f>CAZUL!E143</f>
        <v>BANCO DO BRASIL</v>
      </c>
      <c r="H146" s="287" t="str">
        <f>VLOOKUP(O146,DESPESAS!A$1:D$2501,2,FALSE)</f>
        <v>04.07</v>
      </c>
      <c r="I146" s="287" t="str">
        <f>VLOOKUP(O146,DESPESAS!A$1:D$2035,3,FALSE)</f>
        <v>TARIFAS BANCARIAS</v>
      </c>
      <c r="J146" s="288">
        <f>CAZUL!F143</f>
        <v>0</v>
      </c>
      <c r="K146" s="289">
        <f>CAZUL!G143</f>
        <v>11</v>
      </c>
      <c r="L146" s="288">
        <f>CAZUL!H143</f>
        <v>0</v>
      </c>
      <c r="M146" s="283" t="s">
        <v>2089</v>
      </c>
      <c r="N146" s="290"/>
      <c r="O146" s="291" t="str">
        <f>CAZUL!C143</f>
        <v>TARIFAS BANCÁRIAS</v>
      </c>
    </row>
    <row r="147" spans="1:15" ht="20.100000000000001" customHeight="1">
      <c r="A147" s="294">
        <v>862931200255395</v>
      </c>
      <c r="B147" s="283" t="s">
        <v>1270</v>
      </c>
      <c r="C147" s="284" t="str">
        <f>CAZUL!D144</f>
        <v>TARIFAS BANCÁRIAS</v>
      </c>
      <c r="D147" s="343" t="str">
        <f>CAZUL!N144</f>
        <v>20/10/2022</v>
      </c>
      <c r="E147" s="283" t="str">
        <f>INICIO!D$5</f>
        <v>UPA 24h LIMOEIRO</v>
      </c>
      <c r="F147" s="285" t="str">
        <f>VLOOKUP(G147,FORNECEDOR!$A$1:$B$2499,2,FALSE)</f>
        <v>00.000.000/1409-53</v>
      </c>
      <c r="G147" s="286" t="str">
        <f>CAZUL!E144</f>
        <v>BANCO DO BRASIL</v>
      </c>
      <c r="H147" s="287" t="str">
        <f>VLOOKUP(O147,DESPESAS!A$1:D$2501,2,FALSE)</f>
        <v>04.07</v>
      </c>
      <c r="I147" s="287" t="str">
        <f>VLOOKUP(O147,DESPESAS!A$1:D$2035,3,FALSE)</f>
        <v>TARIFAS BANCARIAS</v>
      </c>
      <c r="J147" s="288">
        <f>CAZUL!F144</f>
        <v>0</v>
      </c>
      <c r="K147" s="289">
        <f>CAZUL!G144</f>
        <v>11</v>
      </c>
      <c r="L147" s="288">
        <f>CAZUL!H144</f>
        <v>0</v>
      </c>
      <c r="M147" s="283" t="s">
        <v>2089</v>
      </c>
      <c r="N147" s="290"/>
      <c r="O147" s="291" t="str">
        <f>CAZUL!C144</f>
        <v>TARIFAS BANCÁRIAS</v>
      </c>
    </row>
    <row r="148" spans="1:15" ht="20.100000000000001" customHeight="1">
      <c r="A148" s="294">
        <v>862931200255396</v>
      </c>
      <c r="B148" s="283" t="s">
        <v>1270</v>
      </c>
      <c r="C148" s="284" t="str">
        <f>CAZUL!D145</f>
        <v>TARIFAS BANCÁRIAS</v>
      </c>
      <c r="D148" s="343" t="str">
        <f>CAZUL!N145</f>
        <v>20/10/2022</v>
      </c>
      <c r="E148" s="283" t="str">
        <f>INICIO!D$5</f>
        <v>UPA 24h LIMOEIRO</v>
      </c>
      <c r="F148" s="285" t="str">
        <f>VLOOKUP(G148,FORNECEDOR!$A$1:$B$2499,2,FALSE)</f>
        <v>00.000.000/1409-53</v>
      </c>
      <c r="G148" s="286" t="str">
        <f>CAZUL!E145</f>
        <v>BANCO DO BRASIL</v>
      </c>
      <c r="H148" s="287" t="str">
        <f>VLOOKUP(O148,DESPESAS!A$1:D$2501,2,FALSE)</f>
        <v>04.07</v>
      </c>
      <c r="I148" s="287" t="str">
        <f>VLOOKUP(O148,DESPESAS!A$1:D$2035,3,FALSE)</f>
        <v>TARIFAS BANCARIAS</v>
      </c>
      <c r="J148" s="288">
        <f>CAZUL!F145</f>
        <v>0</v>
      </c>
      <c r="K148" s="289">
        <f>CAZUL!G145</f>
        <v>11</v>
      </c>
      <c r="L148" s="288">
        <f>CAZUL!H145</f>
        <v>0</v>
      </c>
      <c r="M148" s="283" t="s">
        <v>2089</v>
      </c>
      <c r="N148" s="290"/>
      <c r="O148" s="291" t="str">
        <f>CAZUL!C145</f>
        <v>TARIFAS BANCÁRIAS</v>
      </c>
    </row>
    <row r="149" spans="1:15" ht="20.100000000000001" customHeight="1">
      <c r="A149" s="294">
        <v>862931200255397</v>
      </c>
      <c r="B149" s="283" t="s">
        <v>1270</v>
      </c>
      <c r="C149" s="284" t="str">
        <f>CAZUL!D146</f>
        <v>TARIFAS BANCÁRIAS</v>
      </c>
      <c r="D149" s="343" t="str">
        <f>CAZUL!N146</f>
        <v>20/10/2022</v>
      </c>
      <c r="E149" s="283" t="str">
        <f>INICIO!D$5</f>
        <v>UPA 24h LIMOEIRO</v>
      </c>
      <c r="F149" s="285" t="str">
        <f>VLOOKUP(G149,FORNECEDOR!$A$1:$B$2499,2,FALSE)</f>
        <v>00.000.000/1409-53</v>
      </c>
      <c r="G149" s="286" t="str">
        <f>CAZUL!E146</f>
        <v>BANCO DO BRASIL</v>
      </c>
      <c r="H149" s="287" t="str">
        <f>VLOOKUP(O149,DESPESAS!A$1:D$2501,2,FALSE)</f>
        <v>04.07</v>
      </c>
      <c r="I149" s="287" t="str">
        <f>VLOOKUP(O149,DESPESAS!A$1:D$2035,3,FALSE)</f>
        <v>TARIFAS BANCARIAS</v>
      </c>
      <c r="J149" s="288">
        <f>CAZUL!F146</f>
        <v>0</v>
      </c>
      <c r="K149" s="289">
        <f>CAZUL!G146</f>
        <v>11</v>
      </c>
      <c r="L149" s="288">
        <f>CAZUL!H146</f>
        <v>0</v>
      </c>
      <c r="M149" s="283" t="s">
        <v>2089</v>
      </c>
      <c r="N149" s="290"/>
      <c r="O149" s="291" t="str">
        <f>CAZUL!C146</f>
        <v>TARIFAS BANCÁRIAS</v>
      </c>
    </row>
    <row r="150" spans="1:15" ht="20.100000000000001" customHeight="1">
      <c r="A150" s="294">
        <v>862931200255398</v>
      </c>
      <c r="B150" s="283" t="s">
        <v>1270</v>
      </c>
      <c r="C150" s="284" t="str">
        <f>CAZUL!D147</f>
        <v>TARIFAS BANCÁRIAS</v>
      </c>
      <c r="D150" s="343" t="str">
        <f>CAZUL!N147</f>
        <v>20/10/2022</v>
      </c>
      <c r="E150" s="283" t="str">
        <f>INICIO!D$5</f>
        <v>UPA 24h LIMOEIRO</v>
      </c>
      <c r="F150" s="285" t="str">
        <f>VLOOKUP(G150,FORNECEDOR!$A$1:$B$2499,2,FALSE)</f>
        <v>00.000.000/1409-53</v>
      </c>
      <c r="G150" s="286" t="str">
        <f>CAZUL!E147</f>
        <v>BANCO DO BRASIL</v>
      </c>
      <c r="H150" s="287" t="str">
        <f>VLOOKUP(O150,DESPESAS!A$1:D$2501,2,FALSE)</f>
        <v>04.07</v>
      </c>
      <c r="I150" s="287" t="str">
        <f>VLOOKUP(O150,DESPESAS!A$1:D$2035,3,FALSE)</f>
        <v>TARIFAS BANCARIAS</v>
      </c>
      <c r="J150" s="288">
        <f>CAZUL!F147</f>
        <v>0</v>
      </c>
      <c r="K150" s="289">
        <f>CAZUL!G147</f>
        <v>11</v>
      </c>
      <c r="L150" s="288">
        <f>CAZUL!H147</f>
        <v>0</v>
      </c>
      <c r="M150" s="283" t="s">
        <v>2089</v>
      </c>
      <c r="N150" s="290"/>
      <c r="O150" s="291" t="str">
        <f>CAZUL!C147</f>
        <v>TARIFAS BANCÁRIAS</v>
      </c>
    </row>
    <row r="151" spans="1:15" ht="20.100000000000001" customHeight="1">
      <c r="A151" s="294">
        <v>862931200255399</v>
      </c>
      <c r="B151" s="283" t="s">
        <v>1270</v>
      </c>
      <c r="C151" s="284" t="str">
        <f>CAZUL!D148</f>
        <v>TARIFAS BANCÁRIAS</v>
      </c>
      <c r="D151" s="343" t="str">
        <f>CAZUL!N148</f>
        <v>20/10/2022</v>
      </c>
      <c r="E151" s="283" t="str">
        <f>INICIO!D$5</f>
        <v>UPA 24h LIMOEIRO</v>
      </c>
      <c r="F151" s="285" t="str">
        <f>VLOOKUP(G151,FORNECEDOR!$A$1:$B$2499,2,FALSE)</f>
        <v>00.000.000/1409-53</v>
      </c>
      <c r="G151" s="286" t="str">
        <f>CAZUL!E148</f>
        <v>BANCO DO BRASIL</v>
      </c>
      <c r="H151" s="287" t="str">
        <f>VLOOKUP(O151,DESPESAS!A$1:D$2501,2,FALSE)</f>
        <v>04.07</v>
      </c>
      <c r="I151" s="287" t="str">
        <f>VLOOKUP(O151,DESPESAS!A$1:D$2035,3,FALSE)</f>
        <v>TARIFAS BANCARIAS</v>
      </c>
      <c r="J151" s="288">
        <f>CAZUL!F148</f>
        <v>0</v>
      </c>
      <c r="K151" s="289">
        <f>CAZUL!G148</f>
        <v>11</v>
      </c>
      <c r="L151" s="288">
        <f>CAZUL!H148</f>
        <v>0</v>
      </c>
      <c r="M151" s="283" t="s">
        <v>2089</v>
      </c>
      <c r="N151" s="290"/>
      <c r="O151" s="291" t="str">
        <f>CAZUL!C148</f>
        <v>TARIFAS BANCÁRIAS</v>
      </c>
    </row>
    <row r="152" spans="1:15" ht="20.100000000000001" customHeight="1">
      <c r="A152" s="294">
        <v>862931200255400</v>
      </c>
      <c r="B152" s="283" t="s">
        <v>1270</v>
      </c>
      <c r="C152" s="284" t="str">
        <f>CAZUL!D149</f>
        <v>TARIFAS BANCÁRIAS</v>
      </c>
      <c r="D152" s="343" t="str">
        <f>CAZUL!N149</f>
        <v>20/10/2022</v>
      </c>
      <c r="E152" s="283" t="str">
        <f>INICIO!D$5</f>
        <v>UPA 24h LIMOEIRO</v>
      </c>
      <c r="F152" s="285" t="str">
        <f>VLOOKUP(G152,FORNECEDOR!$A$1:$B$2499,2,FALSE)</f>
        <v>00.000.000/1409-53</v>
      </c>
      <c r="G152" s="286" t="str">
        <f>CAZUL!E149</f>
        <v>BANCO DO BRASIL</v>
      </c>
      <c r="H152" s="287" t="str">
        <f>VLOOKUP(O152,DESPESAS!A$1:D$2501,2,FALSE)</f>
        <v>04.07</v>
      </c>
      <c r="I152" s="287" t="str">
        <f>VLOOKUP(O152,DESPESAS!A$1:D$2035,3,FALSE)</f>
        <v>TARIFAS BANCARIAS</v>
      </c>
      <c r="J152" s="288">
        <f>CAZUL!F149</f>
        <v>0</v>
      </c>
      <c r="K152" s="289">
        <f>CAZUL!G149</f>
        <v>11</v>
      </c>
      <c r="L152" s="288">
        <f>CAZUL!H149</f>
        <v>0</v>
      </c>
      <c r="M152" s="283" t="s">
        <v>2089</v>
      </c>
      <c r="N152" s="290"/>
      <c r="O152" s="291" t="str">
        <f>CAZUL!C149</f>
        <v>TARIFAS BANCÁRIAS</v>
      </c>
    </row>
    <row r="153" spans="1:15" ht="20.100000000000001" customHeight="1">
      <c r="A153" s="294">
        <v>862931200255401</v>
      </c>
      <c r="B153" s="283" t="s">
        <v>1270</v>
      </c>
      <c r="C153" s="284" t="str">
        <f>CAZUL!D150</f>
        <v>TARIFAS BANCÁRIAS</v>
      </c>
      <c r="D153" s="343" t="str">
        <f>CAZUL!N150</f>
        <v>20/10/2022</v>
      </c>
      <c r="E153" s="283" t="str">
        <f>INICIO!D$5</f>
        <v>UPA 24h LIMOEIRO</v>
      </c>
      <c r="F153" s="285" t="str">
        <f>VLOOKUP(G153,FORNECEDOR!$A$1:$B$2499,2,FALSE)</f>
        <v>00.000.000/1409-53</v>
      </c>
      <c r="G153" s="286" t="str">
        <f>CAZUL!E150</f>
        <v>BANCO DO BRASIL</v>
      </c>
      <c r="H153" s="287" t="str">
        <f>VLOOKUP(O153,DESPESAS!A$1:D$2501,2,FALSE)</f>
        <v>04.07</v>
      </c>
      <c r="I153" s="287" t="str">
        <f>VLOOKUP(O153,DESPESAS!A$1:D$2035,3,FALSE)</f>
        <v>TARIFAS BANCARIAS</v>
      </c>
      <c r="J153" s="288">
        <f>CAZUL!F150</f>
        <v>0</v>
      </c>
      <c r="K153" s="289">
        <f>CAZUL!G150</f>
        <v>11</v>
      </c>
      <c r="L153" s="288">
        <f>CAZUL!H150</f>
        <v>0</v>
      </c>
      <c r="M153" s="283" t="s">
        <v>2089</v>
      </c>
      <c r="N153" s="290"/>
      <c r="O153" s="291" t="str">
        <f>CAZUL!C150</f>
        <v>TARIFAS BANCÁRIAS</v>
      </c>
    </row>
    <row r="154" spans="1:15" ht="20.100000000000001" customHeight="1">
      <c r="A154" s="294">
        <v>862931200255402</v>
      </c>
      <c r="B154" s="283" t="s">
        <v>1270</v>
      </c>
      <c r="C154" s="284" t="str">
        <f>CAZUL!D151</f>
        <v>TARIFAS BANCÁRIAS</v>
      </c>
      <c r="D154" s="343" t="str">
        <f>CAZUL!N151</f>
        <v>20/10/2022</v>
      </c>
      <c r="E154" s="283" t="str">
        <f>INICIO!D$5</f>
        <v>UPA 24h LIMOEIRO</v>
      </c>
      <c r="F154" s="285" t="str">
        <f>VLOOKUP(G154,FORNECEDOR!$A$1:$B$2499,2,FALSE)</f>
        <v>00.000.000/1409-53</v>
      </c>
      <c r="G154" s="286" t="str">
        <f>CAZUL!E151</f>
        <v>BANCO DO BRASIL</v>
      </c>
      <c r="H154" s="287" t="str">
        <f>VLOOKUP(O154,DESPESAS!A$1:D$2501,2,FALSE)</f>
        <v>04.07</v>
      </c>
      <c r="I154" s="287" t="str">
        <f>VLOOKUP(O154,DESPESAS!A$1:D$2035,3,FALSE)</f>
        <v>TARIFAS BANCARIAS</v>
      </c>
      <c r="J154" s="288">
        <f>CAZUL!F151</f>
        <v>0</v>
      </c>
      <c r="K154" s="289">
        <f>CAZUL!G151</f>
        <v>11</v>
      </c>
      <c r="L154" s="288">
        <f>CAZUL!H151</f>
        <v>0</v>
      </c>
      <c r="M154" s="283" t="s">
        <v>2089</v>
      </c>
      <c r="N154" s="290"/>
      <c r="O154" s="291" t="str">
        <f>CAZUL!C151</f>
        <v>TARIFAS BANCÁRIAS</v>
      </c>
    </row>
    <row r="155" spans="1:15" ht="20.100000000000001" customHeight="1">
      <c r="A155" s="294">
        <v>862931200255403</v>
      </c>
      <c r="B155" s="283" t="s">
        <v>1270</v>
      </c>
      <c r="C155" s="284" t="str">
        <f>CAZUL!D152</f>
        <v>TARIFAS BANCÁRIAS</v>
      </c>
      <c r="D155" s="343" t="str">
        <f>CAZUL!N152</f>
        <v>20/10/2022</v>
      </c>
      <c r="E155" s="283" t="str">
        <f>INICIO!D$5</f>
        <v>UPA 24h LIMOEIRO</v>
      </c>
      <c r="F155" s="285" t="str">
        <f>VLOOKUP(G155,FORNECEDOR!$A$1:$B$2499,2,FALSE)</f>
        <v>00.000.000/1409-53</v>
      </c>
      <c r="G155" s="286" t="str">
        <f>CAZUL!E152</f>
        <v>BANCO DO BRASIL</v>
      </c>
      <c r="H155" s="287" t="str">
        <f>VLOOKUP(O155,DESPESAS!A$1:D$2501,2,FALSE)</f>
        <v>04.07</v>
      </c>
      <c r="I155" s="287" t="str">
        <f>VLOOKUP(O155,DESPESAS!A$1:D$2035,3,FALSE)</f>
        <v>TARIFAS BANCARIAS</v>
      </c>
      <c r="J155" s="288">
        <f>CAZUL!F152</f>
        <v>0</v>
      </c>
      <c r="K155" s="289">
        <f>CAZUL!G152</f>
        <v>11</v>
      </c>
      <c r="L155" s="288">
        <f>CAZUL!H152</f>
        <v>0</v>
      </c>
      <c r="M155" s="283" t="s">
        <v>2089</v>
      </c>
      <c r="N155" s="290"/>
      <c r="O155" s="291" t="str">
        <f>CAZUL!C152</f>
        <v>TARIFAS BANCÁRIAS</v>
      </c>
    </row>
    <row r="156" spans="1:15" ht="20.100000000000001" customHeight="1">
      <c r="A156" s="294">
        <v>102017</v>
      </c>
      <c r="B156" s="283" t="s">
        <v>1270</v>
      </c>
      <c r="C156" s="284" t="str">
        <f>CAZUL!D153</f>
        <v>1/1NFS-e:31930279</v>
      </c>
      <c r="D156" s="343" t="str">
        <f>CAZUL!N153</f>
        <v>20/10/2022</v>
      </c>
      <c r="E156" s="283" t="str">
        <f>INICIO!D$5</f>
        <v>UPA 24h LIMOEIRO</v>
      </c>
      <c r="F156" s="285" t="str">
        <f>VLOOKUP(G156,FORNECEDOR!$A$1:$B$2499,2,FALSE)</f>
        <v>07.047.251/0001-70</v>
      </c>
      <c r="G156" s="286" t="str">
        <f>CAZUL!E153</f>
        <v>COMPANHIA ENERGETICA DO CEARA</v>
      </c>
      <c r="H156" s="287" t="str">
        <f>VLOOKUP(O156,DESPESAS!A$1:D$2501,2,FALSE)</f>
        <v>03.18</v>
      </c>
      <c r="I156" s="287" t="str">
        <f>VLOOKUP(O156,DESPESAS!A$1:D$2035,3,FALSE)</f>
        <v>ENERGIA ELETRICA</v>
      </c>
      <c r="J156" s="288">
        <f>CAZUL!F153</f>
        <v>0</v>
      </c>
      <c r="K156" s="289">
        <f>CAZUL!G153</f>
        <v>13520.28</v>
      </c>
      <c r="L156" s="288">
        <f>CAZUL!H153</f>
        <v>294856.75999999983</v>
      </c>
      <c r="M156" s="283" t="s">
        <v>2089</v>
      </c>
      <c r="N156" s="290"/>
      <c r="O156" s="291" t="str">
        <f>CAZUL!C153</f>
        <v>ENERGIA ELETRICA</v>
      </c>
    </row>
    <row r="157" spans="1:15" ht="20.100000000000001" customHeight="1">
      <c r="A157" s="294">
        <v>102101</v>
      </c>
      <c r="B157" s="283" t="s">
        <v>1270</v>
      </c>
      <c r="C157" s="284" t="str">
        <f>CAZUL!D154</f>
        <v>3/3NF 113637 - CONTRATO DE COMODATO</v>
      </c>
      <c r="D157" s="343" t="str">
        <f>CAZUL!N154</f>
        <v>21/10/2022</v>
      </c>
      <c r="E157" s="283" t="str">
        <f>INICIO!D$5</f>
        <v>UPA 24h LIMOEIRO</v>
      </c>
      <c r="F157" s="285" t="str">
        <f>VLOOKUP(G157,FORNECEDOR!$A$1:$B$2499,2,FALSE)</f>
        <v>02.357.251/0001-53</v>
      </c>
      <c r="G157" s="286" t="str">
        <f>CAZUL!E154</f>
        <v>LIFEMED INDL DE EQP ART MED HOSP S A</v>
      </c>
      <c r="H157" s="287" t="str">
        <f>VLOOKUP(O157,DESPESAS!A$1:D$2501,2,FALSE)</f>
        <v>02.02</v>
      </c>
      <c r="I157" s="287" t="str">
        <f>VLOOKUP(O157,DESPESAS!A$1:D$2035,3,FALSE)</f>
        <v>MATERIAIS DE CONSUMO</v>
      </c>
      <c r="J157" s="288">
        <f>CAZUL!F154</f>
        <v>0</v>
      </c>
      <c r="K157" s="289">
        <f>CAZUL!G154</f>
        <v>1950</v>
      </c>
      <c r="L157" s="288">
        <f>CAZUL!H154</f>
        <v>292906.75999999983</v>
      </c>
      <c r="M157" s="283" t="s">
        <v>2089</v>
      </c>
      <c r="N157" s="290"/>
      <c r="O157" s="291" t="str">
        <f>CAZUL!C154</f>
        <v>MATERIAL HOSPITALAR</v>
      </c>
    </row>
    <row r="158" spans="1:15" ht="20.100000000000001" customHeight="1">
      <c r="A158" s="294">
        <v>551229000069472</v>
      </c>
      <c r="B158" s="283" t="s">
        <v>1270</v>
      </c>
      <c r="C158" s="284" t="str">
        <f>CAZUL!D155</f>
        <v>NF 6435</v>
      </c>
      <c r="D158" s="343" t="str">
        <f>CAZUL!N155</f>
        <v>21/10/2022</v>
      </c>
      <c r="E158" s="283" t="str">
        <f>INICIO!D$5</f>
        <v>UPA 24h LIMOEIRO</v>
      </c>
      <c r="F158" s="285" t="str">
        <f>VLOOKUP(G158,FORNECEDOR!$A$1:$B$2499,2,FALSE)</f>
        <v>33.921.755/0001-88</v>
      </c>
      <c r="G158" s="286" t="str">
        <f>CAZUL!E155</f>
        <v>HIT CARE NORDESTE IMPORTACAO, COMERCIO E SERVICOS DE PRODUTOS MEDICOS, ODONTOLOGICOS E HOSPITALARES</v>
      </c>
      <c r="H158" s="287" t="str">
        <f>VLOOKUP(O158,DESPESAS!A$1:D$2501,2,FALSE)</f>
        <v>02.02</v>
      </c>
      <c r="I158" s="287" t="str">
        <f>VLOOKUP(O158,DESPESAS!A$1:D$2035,3,FALSE)</f>
        <v>MATERIAIS DE CONSUMO</v>
      </c>
      <c r="J158" s="288">
        <f>CAZUL!F155</f>
        <v>0</v>
      </c>
      <c r="K158" s="289">
        <f>CAZUL!G155</f>
        <v>1330.68</v>
      </c>
      <c r="L158" s="288">
        <f>CAZUL!H155</f>
        <v>291576.07999999984</v>
      </c>
      <c r="M158" s="283" t="s">
        <v>2089</v>
      </c>
      <c r="N158" s="290"/>
      <c r="O158" s="291" t="str">
        <f>CAZUL!C155</f>
        <v>MATERIAL HOSPITALAR</v>
      </c>
    </row>
    <row r="159" spans="1:15" ht="20.100000000000001" customHeight="1">
      <c r="A159" s="294">
        <v>558606000039494</v>
      </c>
      <c r="B159" s="283" t="s">
        <v>1270</v>
      </c>
      <c r="C159" s="284" t="str">
        <f>CAZUL!D156</f>
        <v>1/1NFS-e:63</v>
      </c>
      <c r="D159" s="343" t="str">
        <f>CAZUL!N156</f>
        <v>21/10/2022</v>
      </c>
      <c r="E159" s="283" t="str">
        <f>INICIO!D$5</f>
        <v>UPA 24h LIMOEIRO</v>
      </c>
      <c r="F159" s="285" t="str">
        <f>VLOOKUP(G159,FORNECEDOR!$A$1:$B$2499,2,FALSE)</f>
        <v>37.749.758/0001-37</v>
      </c>
      <c r="G159" s="286" t="str">
        <f>CAZUL!E156</f>
        <v>SOERGO SEGURANCA LTDA</v>
      </c>
      <c r="H159" s="287" t="str">
        <f>VLOOKUP(O159,DESPESAS!A$1:D$2501,2,FALSE)</f>
        <v>03.12</v>
      </c>
      <c r="I159" s="287" t="str">
        <f>VLOOKUP(O159,DESPESAS!A$1:D$2035,3,FALSE)</f>
        <v>SEGURANÇA PATRIMONIAL/VIGILÂNCIA</v>
      </c>
      <c r="J159" s="288">
        <f>CAZUL!F156</f>
        <v>0</v>
      </c>
      <c r="K159" s="289">
        <f>CAZUL!G156</f>
        <v>18493.75</v>
      </c>
      <c r="L159" s="288">
        <f>CAZUL!H156</f>
        <v>273082.32999999984</v>
      </c>
      <c r="M159" s="283" t="s">
        <v>2089</v>
      </c>
      <c r="N159" s="290"/>
      <c r="O159" s="291" t="str">
        <f>CAZUL!C156</f>
        <v>VIGILANCIA E SEGURANÇA PATRIMONIAL</v>
      </c>
    </row>
    <row r="160" spans="1:15" ht="20.100000000000001" customHeight="1">
      <c r="A160" s="294">
        <v>554439000039410</v>
      </c>
      <c r="B160" s="283" t="s">
        <v>1270</v>
      </c>
      <c r="C160" s="284" t="str">
        <f>CAZUL!D157</f>
        <v>1/1NF 1858</v>
      </c>
      <c r="D160" s="343" t="str">
        <f>CAZUL!N157</f>
        <v>24/10/2022</v>
      </c>
      <c r="E160" s="283" t="str">
        <f>INICIO!D$5</f>
        <v>UPA 24h LIMOEIRO</v>
      </c>
      <c r="F160" s="285" t="str">
        <f>VLOOKUP(G160,FORNECEDOR!$A$1:$B$2499,2,FALSE)</f>
        <v>34.895.127/0001-38</v>
      </c>
      <c r="G160" s="286" t="str">
        <f>CAZUL!E157</f>
        <v>FAST MED DIST. DE PRODUTOS HOSP LTDA</v>
      </c>
      <c r="H160" s="287" t="str">
        <f>VLOOKUP(O160,DESPESAS!A$1:D$2501,2,FALSE)</f>
        <v>02.02</v>
      </c>
      <c r="I160" s="287" t="str">
        <f>VLOOKUP(O160,DESPESAS!A$1:D$2035,3,FALSE)</f>
        <v>MATERIAIS DE CONSUMO</v>
      </c>
      <c r="J160" s="288">
        <f>CAZUL!F157</f>
        <v>0</v>
      </c>
      <c r="K160" s="289">
        <f>CAZUL!G157</f>
        <v>530</v>
      </c>
      <c r="L160" s="288">
        <f>CAZUL!H157</f>
        <v>272552.32999999984</v>
      </c>
      <c r="M160" s="283" t="s">
        <v>2089</v>
      </c>
      <c r="N160" s="290"/>
      <c r="O160" s="291" t="str">
        <f>CAZUL!C157</f>
        <v>MATERIAL HOSPITALAR</v>
      </c>
    </row>
    <row r="161" spans="1:15" ht="20.100000000000001" customHeight="1">
      <c r="A161" s="344">
        <v>551369000045951</v>
      </c>
      <c r="B161" s="283" t="s">
        <v>1270</v>
      </c>
      <c r="C161" s="284" t="str">
        <f>CAZUL!D158</f>
        <v>DEVOLUÇÃO PARCIAL REF. NF 83639</v>
      </c>
      <c r="D161" s="343" t="str">
        <f>CAZUL!N158</f>
        <v>26/10/2022</v>
      </c>
      <c r="E161" s="283" t="str">
        <f>INICIO!D$5</f>
        <v>UPA 24h LIMOEIRO</v>
      </c>
      <c r="F161" s="285" t="str">
        <f>VLOOKUP(G161,FORNECEDOR!$A$1:$B$2499,2,FALSE)</f>
        <v>08.077.211/0001-34</v>
      </c>
      <c r="G161" s="286" t="str">
        <f>CAZUL!E158</f>
        <v>T S COMERCIAL DE MEDICAMENTOS E REPRESENTAÇÃO LTDA</v>
      </c>
      <c r="H161" s="287" t="str">
        <f>VLOOKUP(O161,DESPESAS!A$1:D$2501,2,FALSE)</f>
        <v>03.32</v>
      </c>
      <c r="I161" s="287" t="str">
        <f>VLOOKUP(O161,DESPESAS!A$1:D$2035,3,FALSE)</f>
        <v>DEVOLUÇAO</v>
      </c>
      <c r="J161" s="288">
        <f>CAZUL!F158</f>
        <v>27.04</v>
      </c>
      <c r="K161" s="289">
        <f>CAZUL!G158</f>
        <v>0</v>
      </c>
      <c r="L161" s="288">
        <f>CAZUL!H158</f>
        <v>272579.36999999982</v>
      </c>
      <c r="M161" s="283" t="s">
        <v>2089</v>
      </c>
      <c r="N161" s="290"/>
      <c r="O161" s="291" t="str">
        <f>CAZUL!C158</f>
        <v>DEVOLUÇAO</v>
      </c>
    </row>
    <row r="162" spans="1:15" ht="20.100000000000001" customHeight="1">
      <c r="A162" s="294">
        <v>550239000008601</v>
      </c>
      <c r="B162" s="283" t="s">
        <v>1270</v>
      </c>
      <c r="C162" s="284" t="str">
        <f>CAZUL!D159</f>
        <v>NF 15305</v>
      </c>
      <c r="D162" s="343" t="str">
        <f>CAZUL!N159</f>
        <v>27/10/2022</v>
      </c>
      <c r="E162" s="283" t="str">
        <f>INICIO!D$5</f>
        <v>UPA 24h LIMOEIRO</v>
      </c>
      <c r="F162" s="285" t="str">
        <f>VLOOKUP(G162,FORNECEDOR!$A$1:$B$2499,2,FALSE)</f>
        <v>05.199.870/0001-55</v>
      </c>
      <c r="G162" s="286" t="str">
        <f>CAZUL!E159</f>
        <v>MAXXI DISTRIBUIDORA DE MEDICAMENTOS HOSPITALARES EIRELI</v>
      </c>
      <c r="H162" s="287" t="str">
        <f>VLOOKUP(O162,DESPESAS!A$1:D$2501,2,FALSE)</f>
        <v>02.01</v>
      </c>
      <c r="I162" s="287" t="str">
        <f>VLOOKUP(O162,DESPESAS!A$1:D$2035,3,FALSE)</f>
        <v>MEDICAMENTOS</v>
      </c>
      <c r="J162" s="288">
        <f>CAZUL!F159</f>
        <v>0</v>
      </c>
      <c r="K162" s="289">
        <f>CAZUL!G159</f>
        <v>644</v>
      </c>
      <c r="L162" s="288">
        <f>CAZUL!H159</f>
        <v>271935.36999999982</v>
      </c>
      <c r="M162" s="283" t="s">
        <v>2089</v>
      </c>
      <c r="N162" s="290"/>
      <c r="O162" s="291" t="str">
        <f>CAZUL!C159</f>
        <v>MEDICAMENTOS</v>
      </c>
    </row>
    <row r="163" spans="1:15" ht="20.100000000000001" customHeight="1">
      <c r="A163" s="294">
        <v>102704</v>
      </c>
      <c r="B163" s="283" t="s">
        <v>1270</v>
      </c>
      <c r="C163" s="284" t="str">
        <f>CAZUL!D160</f>
        <v>1/1NF 4485</v>
      </c>
      <c r="D163" s="343" t="str">
        <f>CAZUL!N160</f>
        <v>27/10/2022</v>
      </c>
      <c r="E163" s="283" t="str">
        <f>INICIO!D$5</f>
        <v>UPA 24h LIMOEIRO</v>
      </c>
      <c r="F163" s="285" t="str">
        <f>VLOOKUP(G163,FORNECEDOR!$A$1:$B$2499,2,FALSE)</f>
        <v>40.619.828/0001-47</v>
      </c>
      <c r="G163" s="286" t="str">
        <f>CAZUL!E160</f>
        <v>DENTAL CENTRO SUL</v>
      </c>
      <c r="H163" s="287" t="str">
        <f>VLOOKUP(O163,DESPESAS!A$1:D$2501,2,FALSE)</f>
        <v>02.01</v>
      </c>
      <c r="I163" s="287" t="str">
        <f>VLOOKUP(O163,DESPESAS!A$1:D$2035,3,FALSE)</f>
        <v>MEDICAMENTOS</v>
      </c>
      <c r="J163" s="288">
        <f>CAZUL!F160</f>
        <v>0</v>
      </c>
      <c r="K163" s="289">
        <f>CAZUL!G160</f>
        <v>561.5</v>
      </c>
      <c r="L163" s="288">
        <f>CAZUL!H160</f>
        <v>271373.86999999982</v>
      </c>
      <c r="M163" s="283" t="s">
        <v>2089</v>
      </c>
      <c r="N163" s="290"/>
      <c r="O163" s="291" t="str">
        <f>CAZUL!C160</f>
        <v>MEDICAMENTOS</v>
      </c>
    </row>
    <row r="164" spans="1:15" ht="20.100000000000001" customHeight="1">
      <c r="A164" s="294">
        <v>102703</v>
      </c>
      <c r="B164" s="283" t="s">
        <v>1270</v>
      </c>
      <c r="C164" s="284" t="str">
        <f>CAZUL!D161</f>
        <v>1/1NF 212707</v>
      </c>
      <c r="D164" s="343" t="str">
        <f>CAZUL!N161</f>
        <v>27/10/2022</v>
      </c>
      <c r="E164" s="283" t="str">
        <f>INICIO!D$5</f>
        <v>UPA 24h LIMOEIRO</v>
      </c>
      <c r="F164" s="285" t="str">
        <f>VLOOKUP(G164,FORNECEDOR!$A$1:$B$2499,2,FALSE)</f>
        <v>05.329.222/0001-76</v>
      </c>
      <c r="G164" s="286" t="str">
        <f>CAZUL!E161</f>
        <v>SELLENE MEDICAMENTOS</v>
      </c>
      <c r="H164" s="287" t="str">
        <f>VLOOKUP(O164,DESPESAS!A$1:D$2501,2,FALSE)</f>
        <v>02.02</v>
      </c>
      <c r="I164" s="287" t="str">
        <f>VLOOKUP(O164,DESPESAS!A$1:D$2035,3,FALSE)</f>
        <v>MATERIAIS DE CONSUMO</v>
      </c>
      <c r="J164" s="288">
        <f>CAZUL!F161</f>
        <v>0</v>
      </c>
      <c r="K164" s="289">
        <f>CAZUL!G161</f>
        <v>964.64</v>
      </c>
      <c r="L164" s="288">
        <f>CAZUL!H161</f>
        <v>270409.22999999981</v>
      </c>
      <c r="M164" s="283" t="s">
        <v>2089</v>
      </c>
      <c r="N164" s="290"/>
      <c r="O164" s="291" t="str">
        <f>CAZUL!C161</f>
        <v>MATERIAL HOSPITALAR</v>
      </c>
    </row>
    <row r="165" spans="1:15" ht="20.100000000000001" customHeight="1">
      <c r="A165" s="294">
        <v>102701</v>
      </c>
      <c r="B165" s="283" t="s">
        <v>1270</v>
      </c>
      <c r="C165" s="284" t="str">
        <f>CAZUL!D162</f>
        <v>1/1NF 166611</v>
      </c>
      <c r="D165" s="343" t="str">
        <f>CAZUL!N162</f>
        <v>27/10/2022</v>
      </c>
      <c r="E165" s="283" t="str">
        <f>INICIO!D$5</f>
        <v>UPA 24h LIMOEIRO</v>
      </c>
      <c r="F165" s="285" t="str">
        <f>VLOOKUP(G165,FORNECEDOR!$A$1:$B$2499,2,FALSE)</f>
        <v>12.882.932/0001-94</v>
      </c>
      <c r="G165" s="286" t="str">
        <f>CAZUL!E162</f>
        <v>EXOMED COMERCIO ATACADISTA DE MEDICAMENTOS LTDA</v>
      </c>
      <c r="H165" s="287" t="str">
        <f>VLOOKUP(O165,DESPESAS!A$1:D$2501,2,FALSE)</f>
        <v>02.02</v>
      </c>
      <c r="I165" s="287" t="str">
        <f>VLOOKUP(O165,DESPESAS!A$1:D$2035,3,FALSE)</f>
        <v>MATERIAIS DE CONSUMO</v>
      </c>
      <c r="J165" s="288">
        <f>CAZUL!F162</f>
        <v>0</v>
      </c>
      <c r="K165" s="289">
        <f>CAZUL!G162</f>
        <v>1546.8</v>
      </c>
      <c r="L165" s="288">
        <f>CAZUL!H162</f>
        <v>268862.42999999982</v>
      </c>
      <c r="M165" s="283" t="s">
        <v>2089</v>
      </c>
      <c r="N165" s="290"/>
      <c r="O165" s="291" t="str">
        <f>CAZUL!C162</f>
        <v>MATERIAL HOSPITALAR</v>
      </c>
    </row>
    <row r="166" spans="1:15" ht="20.100000000000001" customHeight="1">
      <c r="A166" s="294">
        <v>102702</v>
      </c>
      <c r="B166" s="283" t="s">
        <v>1270</v>
      </c>
      <c r="C166" s="284" t="str">
        <f>CAZUL!D163</f>
        <v>1/1NF 166674</v>
      </c>
      <c r="D166" s="343" t="str">
        <f>CAZUL!N163</f>
        <v>27/10/2022</v>
      </c>
      <c r="E166" s="283" t="str">
        <f>INICIO!D$5</f>
        <v>UPA 24h LIMOEIRO</v>
      </c>
      <c r="F166" s="285" t="str">
        <f>VLOOKUP(G166,FORNECEDOR!$A$1:$B$2499,2,FALSE)</f>
        <v>12.882.932/0001-94</v>
      </c>
      <c r="G166" s="286" t="str">
        <f>CAZUL!E163</f>
        <v>EXOMED COMERCIO ATACADISTA DE MEDICAMENTOS LTDA</v>
      </c>
      <c r="H166" s="287" t="str">
        <f>VLOOKUP(O166,DESPESAS!A$1:D$2501,2,FALSE)</f>
        <v>02.01</v>
      </c>
      <c r="I166" s="287" t="str">
        <f>VLOOKUP(O166,DESPESAS!A$1:D$2035,3,FALSE)</f>
        <v>MEDICAMENTOS</v>
      </c>
      <c r="J166" s="288">
        <f>CAZUL!F163</f>
        <v>0</v>
      </c>
      <c r="K166" s="289">
        <f>CAZUL!G163</f>
        <v>12616.53</v>
      </c>
      <c r="L166" s="288">
        <f>CAZUL!H163</f>
        <v>256245.89999999982</v>
      </c>
      <c r="M166" s="283" t="s">
        <v>2089</v>
      </c>
      <c r="N166" s="290"/>
      <c r="O166" s="291" t="str">
        <f>CAZUL!C163</f>
        <v>MEDICAMENTOS</v>
      </c>
    </row>
    <row r="167" spans="1:15" ht="20.100000000000001" customHeight="1">
      <c r="A167" s="294">
        <v>553515000013622</v>
      </c>
      <c r="B167" s="283" t="s">
        <v>1270</v>
      </c>
      <c r="C167" s="284" t="str">
        <f>CAZUL!D164</f>
        <v>1/1NF 26608</v>
      </c>
      <c r="D167" s="343" t="str">
        <f>CAZUL!N164</f>
        <v>27/10/2022</v>
      </c>
      <c r="E167" s="283" t="str">
        <f>INICIO!D$5</f>
        <v>UPA 24h LIMOEIRO</v>
      </c>
      <c r="F167" s="285" t="str">
        <f>VLOOKUP(G167,FORNECEDOR!$A$1:$B$2499,2,FALSE)</f>
        <v>16.902.612/0001-00</v>
      </c>
      <c r="G167" s="286" t="str">
        <f>CAZUL!E164</f>
        <v>DISTRIMEDICA COMER. PROD. MED. ODONT. LTDA</v>
      </c>
      <c r="H167" s="287" t="str">
        <f>VLOOKUP(O167,DESPESAS!A$1:D$2501,2,FALSE)</f>
        <v>02.01</v>
      </c>
      <c r="I167" s="287" t="str">
        <f>VLOOKUP(O167,DESPESAS!A$1:D$2035,3,FALSE)</f>
        <v>MEDICAMENTOS</v>
      </c>
      <c r="J167" s="288">
        <f>CAZUL!F164</f>
        <v>0</v>
      </c>
      <c r="K167" s="289">
        <f>CAZUL!G164</f>
        <v>2581.4499999999998</v>
      </c>
      <c r="L167" s="288">
        <f>CAZUL!H164</f>
        <v>0</v>
      </c>
      <c r="M167" s="283" t="s">
        <v>2089</v>
      </c>
      <c r="N167" s="290"/>
      <c r="O167" s="291" t="str">
        <f>CAZUL!C164</f>
        <v>MEDICAMENTOS</v>
      </c>
    </row>
    <row r="168" spans="1:15" ht="20.100000000000001" customHeight="1">
      <c r="A168" s="294">
        <v>553515000013622</v>
      </c>
      <c r="B168" s="283" t="s">
        <v>1270</v>
      </c>
      <c r="C168" s="284" t="str">
        <f>CAZUL!D165</f>
        <v>1/1NF 26618</v>
      </c>
      <c r="D168" s="343" t="str">
        <f>CAZUL!N165</f>
        <v>27/10/2022</v>
      </c>
      <c r="E168" s="283" t="str">
        <f>INICIO!D$5</f>
        <v>UPA 24h LIMOEIRO</v>
      </c>
      <c r="F168" s="285" t="str">
        <f>VLOOKUP(G168,FORNECEDOR!$A$1:$B$2499,2,FALSE)</f>
        <v>16.902.612/0001-00</v>
      </c>
      <c r="G168" s="286" t="str">
        <f>CAZUL!E165</f>
        <v>DISTRIMEDICA COMER. PROD. MED. ODONT. LTDA</v>
      </c>
      <c r="H168" s="287" t="str">
        <f>VLOOKUP(O168,DESPESAS!A$1:D$2501,2,FALSE)</f>
        <v>02.02</v>
      </c>
      <c r="I168" s="287" t="str">
        <f>VLOOKUP(O168,DESPESAS!A$1:D$2035,3,FALSE)</f>
        <v>MATERIAIS DE CONSUMO</v>
      </c>
      <c r="J168" s="288">
        <f>CAZUL!F165</f>
        <v>0</v>
      </c>
      <c r="K168" s="289">
        <f>CAZUL!G165</f>
        <v>4580.2</v>
      </c>
      <c r="L168" s="288">
        <f>CAZUL!H165</f>
        <v>0</v>
      </c>
      <c r="M168" s="283" t="s">
        <v>2089</v>
      </c>
      <c r="N168" s="290"/>
      <c r="O168" s="291" t="str">
        <f>CAZUL!C165</f>
        <v>MATERIAL HOSPITALAR</v>
      </c>
    </row>
    <row r="169" spans="1:15" ht="20.100000000000001" customHeight="1">
      <c r="A169" s="294">
        <v>102705</v>
      </c>
      <c r="B169" s="283" t="s">
        <v>1270</v>
      </c>
      <c r="C169" s="284" t="str">
        <f>CAZUL!D166</f>
        <v>1/1NF 49795</v>
      </c>
      <c r="D169" s="343" t="str">
        <f>CAZUL!N166</f>
        <v>27/10/2022</v>
      </c>
      <c r="E169" s="283" t="str">
        <f>INICIO!D$5</f>
        <v>UPA 24h LIMOEIRO</v>
      </c>
      <c r="F169" s="285" t="str">
        <f>VLOOKUP(G169,FORNECEDOR!$A$1:$B$2499,2,FALSE)</f>
        <v>04.288.424/0001-54</v>
      </c>
      <c r="G169" s="286" t="str">
        <f>CAZUL!E166</f>
        <v>KAIROZ COMERCIO E REPRESENTACAO LTDA</v>
      </c>
      <c r="H169" s="287" t="str">
        <f>VLOOKUP(O169,DESPESAS!A$1:D$2501,2,FALSE)</f>
        <v>02.06</v>
      </c>
      <c r="I169" s="287" t="str">
        <f>VLOOKUP(O169,DESPESAS!A$1:D$2035,3,FALSE)</f>
        <v>MATERIAIS DE LIMPEZA</v>
      </c>
      <c r="J169" s="288">
        <f>CAZUL!F166</f>
        <v>0</v>
      </c>
      <c r="K169" s="289">
        <f>CAZUL!G166</f>
        <v>3375</v>
      </c>
      <c r="L169" s="288">
        <f>CAZUL!H166</f>
        <v>0</v>
      </c>
      <c r="M169" s="283" t="s">
        <v>2089</v>
      </c>
      <c r="N169" s="290"/>
      <c r="O169" s="291" t="str">
        <f>CAZUL!C166</f>
        <v>MATERIAIS DE LIMPEZA E HIGIENE</v>
      </c>
    </row>
    <row r="170" spans="1:15" ht="20.100000000000001" customHeight="1">
      <c r="A170" s="294">
        <v>102706</v>
      </c>
      <c r="B170" s="283" t="s">
        <v>1270</v>
      </c>
      <c r="C170" s="284" t="str">
        <f>CAZUL!D167</f>
        <v>1/1NF 16882</v>
      </c>
      <c r="D170" s="343" t="str">
        <f>CAZUL!N167</f>
        <v>27/10/2022</v>
      </c>
      <c r="E170" s="283" t="str">
        <f>INICIO!D$5</f>
        <v>UPA 24h LIMOEIRO</v>
      </c>
      <c r="F170" s="285" t="str">
        <f>VLOOKUP(G170,FORNECEDOR!$A$1:$B$2499,2,FALSE)</f>
        <v>28.358.623/0001-50</v>
      </c>
      <c r="G170" s="286" t="str">
        <f>CAZUL!E167</f>
        <v>PEDRO VICTOR F SILVA</v>
      </c>
      <c r="H170" s="287" t="str">
        <f>VLOOKUP(O170,DESPESAS!A$1:D$2501,2,FALSE)</f>
        <v>02.06</v>
      </c>
      <c r="I170" s="287" t="str">
        <f>VLOOKUP(O170,DESPESAS!A$1:D$2035,3,FALSE)</f>
        <v>MATERIAIS DE LIMPEZA</v>
      </c>
      <c r="J170" s="288">
        <f>CAZUL!F167</f>
        <v>0</v>
      </c>
      <c r="K170" s="289">
        <f>CAZUL!G167</f>
        <v>3074.52</v>
      </c>
      <c r="L170" s="288">
        <f>CAZUL!H167</f>
        <v>0</v>
      </c>
      <c r="M170" s="283" t="s">
        <v>2089</v>
      </c>
      <c r="N170" s="290"/>
      <c r="O170" s="291" t="str">
        <f>CAZUL!C167</f>
        <v>MATERIAIS DE LIMPEZA E HIGIENE</v>
      </c>
    </row>
    <row r="171" spans="1:15" ht="20.100000000000001" customHeight="1">
      <c r="A171" s="294">
        <v>102707</v>
      </c>
      <c r="B171" s="283" t="s">
        <v>1270</v>
      </c>
      <c r="C171" s="284" t="str">
        <f>CAZUL!D168</f>
        <v>1/1NF 16881</v>
      </c>
      <c r="D171" s="343" t="str">
        <f>CAZUL!N168</f>
        <v>27/10/2022</v>
      </c>
      <c r="E171" s="283" t="str">
        <f>INICIO!D$5</f>
        <v>UPA 24h LIMOEIRO</v>
      </c>
      <c r="F171" s="285" t="str">
        <f>VLOOKUP(G171,FORNECEDOR!$A$1:$B$2499,2,FALSE)</f>
        <v>28.358.623/0001-50</v>
      </c>
      <c r="G171" s="286" t="str">
        <f>CAZUL!E168</f>
        <v>PEDRO VICTOR F SILVA</v>
      </c>
      <c r="H171" s="287" t="str">
        <f>VLOOKUP(O171,DESPESAS!A$1:D$2501,2,FALSE)</f>
        <v>02.06</v>
      </c>
      <c r="I171" s="287" t="str">
        <f>VLOOKUP(O171,DESPESAS!A$1:D$2035,3,FALSE)</f>
        <v>MATERIAIS DE LIMPEZA</v>
      </c>
      <c r="J171" s="288">
        <f>CAZUL!F168</f>
        <v>0</v>
      </c>
      <c r="K171" s="289">
        <f>CAZUL!G168</f>
        <v>344</v>
      </c>
      <c r="L171" s="288">
        <f>CAZUL!H168</f>
        <v>0</v>
      </c>
      <c r="M171" s="283" t="s">
        <v>2089</v>
      </c>
      <c r="N171" s="290"/>
      <c r="O171" s="291" t="str">
        <f>CAZUL!C168</f>
        <v>MATERIAIS DE LIMPEZA E HIGIENE</v>
      </c>
    </row>
    <row r="172" spans="1:15" ht="20.100000000000001" customHeight="1">
      <c r="A172" s="294">
        <v>553546000104135</v>
      </c>
      <c r="B172" s="283" t="s">
        <v>1270</v>
      </c>
      <c r="C172" s="284" t="str">
        <f>CAZUL!D169</f>
        <v>NF 3357</v>
      </c>
      <c r="D172" s="343" t="str">
        <f>CAZUL!N169</f>
        <v>27/10/2022</v>
      </c>
      <c r="E172" s="283" t="str">
        <f>INICIO!D$5</f>
        <v>UPA 24h LIMOEIRO</v>
      </c>
      <c r="F172" s="285" t="str">
        <f>VLOOKUP(G172,FORNECEDOR!$A$1:$B$2499,2,FALSE)</f>
        <v>21.152.532/0001-14</v>
      </c>
      <c r="G172" s="286" t="str">
        <f>CAZUL!E169</f>
        <v>I9 DISTRIBUICAO E COMERCIO LTDA</v>
      </c>
      <c r="H172" s="287" t="str">
        <f>VLOOKUP(O172,DESPESAS!A$1:D$2501,2,FALSE)</f>
        <v>02.02</v>
      </c>
      <c r="I172" s="287" t="str">
        <f>VLOOKUP(O172,DESPESAS!A$1:D$2035,3,FALSE)</f>
        <v>MATERIAIS DE CONSUMO</v>
      </c>
      <c r="J172" s="288">
        <f>CAZUL!F169</f>
        <v>0</v>
      </c>
      <c r="K172" s="289">
        <f>CAZUL!G169</f>
        <v>2251.4</v>
      </c>
      <c r="L172" s="288">
        <f>CAZUL!H169</f>
        <v>0</v>
      </c>
      <c r="M172" s="283" t="s">
        <v>2089</v>
      </c>
      <c r="N172" s="290"/>
      <c r="O172" s="291" t="str">
        <f>CAZUL!C169</f>
        <v>MATERIAL HOSPITALAR</v>
      </c>
    </row>
    <row r="173" spans="1:15" ht="20.100000000000001" customHeight="1">
      <c r="A173" s="294">
        <v>553546000104135</v>
      </c>
      <c r="B173" s="283" t="s">
        <v>1270</v>
      </c>
      <c r="C173" s="284" t="str">
        <f>CAZUL!D170</f>
        <v>NF 3356</v>
      </c>
      <c r="D173" s="343" t="str">
        <f>CAZUL!N170</f>
        <v>27/10/2022</v>
      </c>
      <c r="E173" s="283" t="str">
        <f>INICIO!D$5</f>
        <v>UPA 24h LIMOEIRO</v>
      </c>
      <c r="F173" s="285" t="str">
        <f>VLOOKUP(G173,FORNECEDOR!$A$1:$B$2499,2,FALSE)</f>
        <v>21.152.532/0001-14</v>
      </c>
      <c r="G173" s="286" t="str">
        <f>CAZUL!E170</f>
        <v>I9 DISTRIBUICAO E COMERCIO LTDA</v>
      </c>
      <c r="H173" s="287" t="str">
        <f>VLOOKUP(O173,DESPESAS!A$1:D$2501,2,FALSE)</f>
        <v>02.01</v>
      </c>
      <c r="I173" s="287" t="str">
        <f>VLOOKUP(O173,DESPESAS!A$1:D$2035,3,FALSE)</f>
        <v>MEDICAMENTOS</v>
      </c>
      <c r="J173" s="288">
        <f>CAZUL!F170</f>
        <v>0</v>
      </c>
      <c r="K173" s="289">
        <f>CAZUL!G170</f>
        <v>1305.5999999999999</v>
      </c>
      <c r="L173" s="288">
        <f>CAZUL!H170</f>
        <v>0</v>
      </c>
      <c r="M173" s="283" t="s">
        <v>2089</v>
      </c>
      <c r="N173" s="290"/>
      <c r="O173" s="291" t="str">
        <f>CAZUL!C170</f>
        <v>MEDICAMENTOS</v>
      </c>
    </row>
    <row r="174" spans="1:15" ht="20.100000000000001" customHeight="1">
      <c r="A174" s="294">
        <v>551836000323948</v>
      </c>
      <c r="B174" s="283" t="s">
        <v>1270</v>
      </c>
      <c r="C174" s="284" t="str">
        <f>CAZUL!D171</f>
        <v>NF 17622</v>
      </c>
      <c r="D174" s="343" t="str">
        <f>CAZUL!N171</f>
        <v>27/10/2022</v>
      </c>
      <c r="E174" s="283" t="str">
        <f>INICIO!D$5</f>
        <v>UPA 24h LIMOEIRO</v>
      </c>
      <c r="F174" s="285" t="str">
        <f>VLOOKUP(G174,FORNECEDOR!$A$1:$B$2499,2,FALSE)</f>
        <v>08.674.752/0003-01</v>
      </c>
      <c r="G174" s="286" t="str">
        <f>CAZUL!E171</f>
        <v>CIRURGICA MONTEBELLO LTDA 301</v>
      </c>
      <c r="H174" s="287" t="str">
        <f>VLOOKUP(O174,DESPESAS!A$1:D$2501,2,FALSE)</f>
        <v>02.02</v>
      </c>
      <c r="I174" s="287" t="str">
        <f>VLOOKUP(O174,DESPESAS!A$1:D$2035,3,FALSE)</f>
        <v>MATERIAIS DE CONSUMO</v>
      </c>
      <c r="J174" s="288">
        <f>CAZUL!F171</f>
        <v>0</v>
      </c>
      <c r="K174" s="289">
        <f>CAZUL!G171</f>
        <v>5273.64</v>
      </c>
      <c r="L174" s="288">
        <f>CAZUL!H171</f>
        <v>0</v>
      </c>
      <c r="M174" s="283" t="s">
        <v>2089</v>
      </c>
      <c r="N174" s="290"/>
      <c r="O174" s="291" t="str">
        <f>CAZUL!C171</f>
        <v>MATERIAL HOSPITALAR</v>
      </c>
    </row>
    <row r="175" spans="1:15" ht="20.100000000000001" customHeight="1">
      <c r="A175" s="344">
        <v>552811000123948</v>
      </c>
      <c r="B175" s="283" t="s">
        <v>1270</v>
      </c>
      <c r="C175" s="284" t="str">
        <f>CAZUL!D172</f>
        <v>NF 146944</v>
      </c>
      <c r="D175" s="343" t="str">
        <f>CAZUL!N172</f>
        <v>27/10/2022</v>
      </c>
      <c r="E175" s="283" t="str">
        <f>INICIO!D$5</f>
        <v>UPA 24h LIMOEIRO</v>
      </c>
      <c r="F175" s="285" t="str">
        <f>VLOOKUP(G175,FORNECEDOR!$A$1:$B$2499,2,FALSE)</f>
        <v>08.674.752/0001-40</v>
      </c>
      <c r="G175" s="286" t="str">
        <f>CAZUL!E172</f>
        <v>CIRURGICA MONTEBELLO LTDA 140</v>
      </c>
      <c r="H175" s="287" t="str">
        <f>VLOOKUP(O175,DESPESAS!A$1:D$2501,2,FALSE)</f>
        <v>02.01</v>
      </c>
      <c r="I175" s="287" t="str">
        <f>VLOOKUP(O175,DESPESAS!A$1:D$2035,3,FALSE)</f>
        <v>MEDICAMENTOS</v>
      </c>
      <c r="J175" s="288">
        <f>CAZUL!F172</f>
        <v>0</v>
      </c>
      <c r="K175" s="289">
        <f>CAZUL!G172</f>
        <v>18131.48</v>
      </c>
      <c r="L175" s="288">
        <f>CAZUL!H172</f>
        <v>0</v>
      </c>
      <c r="M175" s="283" t="s">
        <v>2089</v>
      </c>
      <c r="N175" s="290"/>
      <c r="O175" s="291" t="str">
        <f>CAZUL!C172</f>
        <v>MEDICAMENTOS</v>
      </c>
    </row>
    <row r="176" spans="1:15" ht="20.100000000000001" customHeight="1">
      <c r="A176" s="294">
        <v>553546000104135</v>
      </c>
      <c r="B176" s="283" t="s">
        <v>1270</v>
      </c>
      <c r="C176" s="284" t="str">
        <f>CAZUL!D173</f>
        <v>NF 3358</v>
      </c>
      <c r="D176" s="343" t="str">
        <f>CAZUL!N173</f>
        <v>27/10/2022</v>
      </c>
      <c r="E176" s="283" t="str">
        <f>INICIO!D$5</f>
        <v>UPA 24h LIMOEIRO</v>
      </c>
      <c r="F176" s="285" t="str">
        <f>VLOOKUP(G176,FORNECEDOR!$A$1:$B$2499,2,FALSE)</f>
        <v>21.152.532/0001-14</v>
      </c>
      <c r="G176" s="286" t="str">
        <f>CAZUL!E173</f>
        <v>I9 DISTRIBUICAO E COMERCIO LTDA</v>
      </c>
      <c r="H176" s="287" t="str">
        <f>VLOOKUP(O176,DESPESAS!A$1:D$2501,2,FALSE)</f>
        <v>02.01</v>
      </c>
      <c r="I176" s="287" t="str">
        <f>VLOOKUP(O176,DESPESAS!A$1:D$2035,3,FALSE)</f>
        <v>MEDICAMENTOS</v>
      </c>
      <c r="J176" s="288">
        <f>CAZUL!F173</f>
        <v>0</v>
      </c>
      <c r="K176" s="289">
        <f>CAZUL!G173</f>
        <v>21883.22</v>
      </c>
      <c r="L176" s="288">
        <f>CAZUL!H173</f>
        <v>0</v>
      </c>
      <c r="M176" s="283" t="s">
        <v>2089</v>
      </c>
      <c r="N176" s="290"/>
      <c r="O176" s="291" t="str">
        <f>CAZUL!C173</f>
        <v>MEDICAMENTOS</v>
      </c>
    </row>
    <row r="177" spans="1:15" ht="20.100000000000001" customHeight="1">
      <c r="A177" s="294">
        <v>833001100263246</v>
      </c>
      <c r="B177" s="283" t="s">
        <v>1270</v>
      </c>
      <c r="C177" s="284" t="str">
        <f>CAZUL!D174</f>
        <v>TARIFAS BANCÁRIAS</v>
      </c>
      <c r="D177" s="343" t="str">
        <f>CAZUL!N174</f>
        <v>27/10/2022</v>
      </c>
      <c r="E177" s="283" t="str">
        <f>INICIO!D$5</f>
        <v>UPA 24h LIMOEIRO</v>
      </c>
      <c r="F177" s="285" t="str">
        <f>VLOOKUP(G177,FORNECEDOR!$A$1:$B$2499,2,FALSE)</f>
        <v>00.000.000/1409-53</v>
      </c>
      <c r="G177" s="286" t="str">
        <f>CAZUL!E174</f>
        <v>BANCO DO BRASIL</v>
      </c>
      <c r="H177" s="287" t="str">
        <f>VLOOKUP(O177,DESPESAS!A$1:D$2501,2,FALSE)</f>
        <v>04.07</v>
      </c>
      <c r="I177" s="287" t="str">
        <f>VLOOKUP(O177,DESPESAS!A$1:D$2035,3,FALSE)</f>
        <v>TARIFAS BANCARIAS</v>
      </c>
      <c r="J177" s="288">
        <f>CAZUL!F174</f>
        <v>0</v>
      </c>
      <c r="K177" s="289">
        <f>CAZUL!G174</f>
        <v>11</v>
      </c>
      <c r="L177" s="288">
        <f>CAZUL!H174</f>
        <v>0</v>
      </c>
      <c r="M177" s="283" t="s">
        <v>2089</v>
      </c>
      <c r="N177" s="290"/>
      <c r="O177" s="291" t="str">
        <f>CAZUL!C174</f>
        <v>TARIFAS BANCÁRIAS</v>
      </c>
    </row>
    <row r="178" spans="1:15" ht="20.100000000000001" customHeight="1">
      <c r="A178" s="294">
        <v>833001100263247</v>
      </c>
      <c r="B178" s="283" t="s">
        <v>1270</v>
      </c>
      <c r="C178" s="284" t="str">
        <f>CAZUL!D175</f>
        <v>TARIFAS BANCÁRIAS</v>
      </c>
      <c r="D178" s="343" t="str">
        <f>CAZUL!N175</f>
        <v>27/10/2022</v>
      </c>
      <c r="E178" s="283" t="str">
        <f>INICIO!D$5</f>
        <v>UPA 24h LIMOEIRO</v>
      </c>
      <c r="F178" s="285" t="str">
        <f>VLOOKUP(G178,FORNECEDOR!$A$1:$B$2499,2,FALSE)</f>
        <v>00.000.000/1409-53</v>
      </c>
      <c r="G178" s="286" t="str">
        <f>CAZUL!E175</f>
        <v>BANCO DO BRASIL</v>
      </c>
      <c r="H178" s="287" t="str">
        <f>VLOOKUP(O178,DESPESAS!A$1:D$2501,2,FALSE)</f>
        <v>04.07</v>
      </c>
      <c r="I178" s="287" t="str">
        <f>VLOOKUP(O178,DESPESAS!A$1:D$2035,3,FALSE)</f>
        <v>TARIFAS BANCARIAS</v>
      </c>
      <c r="J178" s="288">
        <f>CAZUL!F175</f>
        <v>0</v>
      </c>
      <c r="K178" s="289">
        <f>CAZUL!G175</f>
        <v>11</v>
      </c>
      <c r="L178" s="288">
        <f>CAZUL!H175</f>
        <v>0</v>
      </c>
      <c r="M178" s="283" t="s">
        <v>2089</v>
      </c>
      <c r="N178" s="290"/>
      <c r="O178" s="291" t="str">
        <f>CAZUL!C175</f>
        <v>TARIFAS BANCÁRIAS</v>
      </c>
    </row>
    <row r="179" spans="1:15" ht="20.100000000000001" customHeight="1">
      <c r="A179" s="294">
        <v>833001100263248</v>
      </c>
      <c r="B179" s="283" t="s">
        <v>1270</v>
      </c>
      <c r="C179" s="284" t="str">
        <f>CAZUL!D176</f>
        <v>TARIFAS BANCÁRIAS</v>
      </c>
      <c r="D179" s="343" t="str">
        <f>CAZUL!N176</f>
        <v>27/10/2022</v>
      </c>
      <c r="E179" s="283" t="str">
        <f>INICIO!D$5</f>
        <v>UPA 24h LIMOEIRO</v>
      </c>
      <c r="F179" s="285" t="str">
        <f>VLOOKUP(G179,FORNECEDOR!$A$1:$B$2499,2,FALSE)</f>
        <v>00.000.000/1409-53</v>
      </c>
      <c r="G179" s="286" t="str">
        <f>CAZUL!E176</f>
        <v>BANCO DO BRASIL</v>
      </c>
      <c r="H179" s="287" t="str">
        <f>VLOOKUP(O179,DESPESAS!A$1:D$2501,2,FALSE)</f>
        <v>04.07</v>
      </c>
      <c r="I179" s="287" t="str">
        <f>VLOOKUP(O179,DESPESAS!A$1:D$2035,3,FALSE)</f>
        <v>TARIFAS BANCARIAS</v>
      </c>
      <c r="J179" s="288">
        <f>CAZUL!F176</f>
        <v>0</v>
      </c>
      <c r="K179" s="289">
        <f>CAZUL!G176</f>
        <v>11</v>
      </c>
      <c r="L179" s="288">
        <f>CAZUL!H176</f>
        <v>0</v>
      </c>
      <c r="M179" s="283" t="s">
        <v>2089</v>
      </c>
      <c r="N179" s="290"/>
      <c r="O179" s="291" t="str">
        <f>CAZUL!C176</f>
        <v>TARIFAS BANCÁRIAS</v>
      </c>
    </row>
    <row r="180" spans="1:15" ht="20.100000000000001" customHeight="1">
      <c r="A180" s="294">
        <v>833001100263249</v>
      </c>
      <c r="B180" s="283" t="s">
        <v>1270</v>
      </c>
      <c r="C180" s="284" t="str">
        <f>CAZUL!D177</f>
        <v>TARIFAS BANCÁRIAS</v>
      </c>
      <c r="D180" s="343" t="str">
        <f>CAZUL!N177</f>
        <v>27/10/2022</v>
      </c>
      <c r="E180" s="283" t="str">
        <f>INICIO!D$5</f>
        <v>UPA 24h LIMOEIRO</v>
      </c>
      <c r="F180" s="285" t="str">
        <f>VLOOKUP(G180,FORNECEDOR!$A$1:$B$2499,2,FALSE)</f>
        <v>00.000.000/1409-53</v>
      </c>
      <c r="G180" s="286" t="str">
        <f>CAZUL!E177</f>
        <v>BANCO DO BRASIL</v>
      </c>
      <c r="H180" s="287" t="str">
        <f>VLOOKUP(O180,DESPESAS!A$1:D$2501,2,FALSE)</f>
        <v>04.07</v>
      </c>
      <c r="I180" s="287" t="str">
        <f>VLOOKUP(O180,DESPESAS!A$1:D$2035,3,FALSE)</f>
        <v>TARIFAS BANCARIAS</v>
      </c>
      <c r="J180" s="288">
        <f>CAZUL!F177</f>
        <v>0</v>
      </c>
      <c r="K180" s="289">
        <f>CAZUL!G177</f>
        <v>11</v>
      </c>
      <c r="L180" s="288">
        <f>CAZUL!H177</f>
        <v>193401.38999999978</v>
      </c>
      <c r="M180" s="283" t="s">
        <v>2089</v>
      </c>
      <c r="N180" s="290"/>
      <c r="O180" s="291" t="str">
        <f>CAZUL!C177</f>
        <v>TARIFAS BANCÁRIAS</v>
      </c>
    </row>
    <row r="181" spans="1:15" ht="20.100000000000001" customHeight="1">
      <c r="A181" s="344">
        <v>551369000045951</v>
      </c>
      <c r="B181" s="283" t="s">
        <v>1270</v>
      </c>
      <c r="C181" s="284" t="str">
        <f>CAZUL!D178</f>
        <v>1/1NF 85867</v>
      </c>
      <c r="D181" s="343" t="str">
        <f>CAZUL!N178</f>
        <v>27/10/2022</v>
      </c>
      <c r="E181" s="283" t="str">
        <f>INICIO!D$5</f>
        <v>UPA 24h LIMOEIRO</v>
      </c>
      <c r="F181" s="285" t="str">
        <f>VLOOKUP(G181,FORNECEDOR!$A$1:$B$2499,2,FALSE)</f>
        <v>08.077.211/0001-34</v>
      </c>
      <c r="G181" s="286" t="str">
        <f>CAZUL!E178</f>
        <v>T S COMERCIAL DE MEDICAMENTOS E REPRESENTAÇÃO LTDA</v>
      </c>
      <c r="H181" s="287" t="str">
        <f>VLOOKUP(O181,DESPESAS!A$1:D$2501,2,FALSE)</f>
        <v>02.01</v>
      </c>
      <c r="I181" s="287" t="str">
        <f>VLOOKUP(O181,DESPESAS!A$1:D$2035,3,FALSE)</f>
        <v>MEDICAMENTOS</v>
      </c>
      <c r="J181" s="288">
        <f>CAZUL!F178</f>
        <v>0</v>
      </c>
      <c r="K181" s="289">
        <f>CAZUL!G178</f>
        <v>2364.4</v>
      </c>
      <c r="L181" s="288">
        <f>CAZUL!H178</f>
        <v>0</v>
      </c>
      <c r="M181" s="283" t="s">
        <v>2089</v>
      </c>
      <c r="N181" s="290"/>
      <c r="O181" s="291" t="str">
        <f>CAZUL!C178</f>
        <v>MEDICAMENTOS</v>
      </c>
    </row>
    <row r="182" spans="1:15" ht="20.100000000000001" customHeight="1">
      <c r="A182" s="344">
        <v>551369000045951</v>
      </c>
      <c r="B182" s="283" t="s">
        <v>1270</v>
      </c>
      <c r="C182" s="284" t="str">
        <f>CAZUL!D179</f>
        <v>1/1NF 85872</v>
      </c>
      <c r="D182" s="343" t="str">
        <f>CAZUL!N179</f>
        <v>27/10/2022</v>
      </c>
      <c r="E182" s="283" t="str">
        <f>INICIO!D$5</f>
        <v>UPA 24h LIMOEIRO</v>
      </c>
      <c r="F182" s="285" t="str">
        <f>VLOOKUP(G182,FORNECEDOR!$A$1:$B$2499,2,FALSE)</f>
        <v>08.077.211/0001-34</v>
      </c>
      <c r="G182" s="286" t="str">
        <f>CAZUL!E179</f>
        <v>T S COMERCIAL DE MEDICAMENTOS E REPRESENTAÇÃO LTDA</v>
      </c>
      <c r="H182" s="287" t="str">
        <f>VLOOKUP(O182,DESPESAS!A$1:D$2501,2,FALSE)</f>
        <v>02.02</v>
      </c>
      <c r="I182" s="287" t="str">
        <f>VLOOKUP(O182,DESPESAS!A$1:D$2035,3,FALSE)</f>
        <v>MATERIAIS DE CONSUMO</v>
      </c>
      <c r="J182" s="288">
        <f>CAZUL!F179</f>
        <v>0</v>
      </c>
      <c r="K182" s="289">
        <f>CAZUL!G179</f>
        <v>1364.25</v>
      </c>
      <c r="L182" s="288">
        <f>CAZUL!H179</f>
        <v>0</v>
      </c>
      <c r="M182" s="283" t="s">
        <v>2089</v>
      </c>
      <c r="N182" s="290"/>
      <c r="O182" s="291" t="str">
        <f>CAZUL!C179</f>
        <v>MATERIAL HOSPITALAR</v>
      </c>
    </row>
    <row r="183" spans="1:15" ht="20.100000000000001" customHeight="1">
      <c r="A183" s="344">
        <v>551369000045951</v>
      </c>
      <c r="B183" s="283" t="s">
        <v>1270</v>
      </c>
      <c r="C183" s="284" t="str">
        <f>CAZUL!D180</f>
        <v>1/1NF 85901</v>
      </c>
      <c r="D183" s="343" t="str">
        <f>CAZUL!N180</f>
        <v>27/10/2022</v>
      </c>
      <c r="E183" s="283" t="str">
        <f>INICIO!D$5</f>
        <v>UPA 24h LIMOEIRO</v>
      </c>
      <c r="F183" s="285" t="str">
        <f>VLOOKUP(G183,FORNECEDOR!$A$1:$B$2499,2,FALSE)</f>
        <v>08.077.211/0001-34</v>
      </c>
      <c r="G183" s="286" t="str">
        <f>CAZUL!E180</f>
        <v>T S COMERCIAL DE MEDICAMENTOS E REPRESENTAÇÃO LTDA</v>
      </c>
      <c r="H183" s="287" t="str">
        <f>VLOOKUP(O183,DESPESAS!A$1:D$2501,2,FALSE)</f>
        <v>02.02</v>
      </c>
      <c r="I183" s="287" t="str">
        <f>VLOOKUP(O183,DESPESAS!A$1:D$2035,3,FALSE)</f>
        <v>MATERIAIS DE CONSUMO</v>
      </c>
      <c r="J183" s="288">
        <f>CAZUL!F180</f>
        <v>0</v>
      </c>
      <c r="K183" s="289">
        <f>CAZUL!G180</f>
        <v>1110</v>
      </c>
      <c r="L183" s="288">
        <f>CAZUL!H180</f>
        <v>188562.73999999979</v>
      </c>
      <c r="M183" s="283" t="s">
        <v>2089</v>
      </c>
      <c r="N183" s="290"/>
      <c r="O183" s="291" t="str">
        <f>CAZUL!C180</f>
        <v>MATERIAL HOSPITALAR</v>
      </c>
    </row>
    <row r="184" spans="1:15" ht="20.100000000000001" customHeight="1">
      <c r="A184" s="294">
        <v>102802</v>
      </c>
      <c r="B184" s="283" t="s">
        <v>1270</v>
      </c>
      <c r="C184" s="284" t="str">
        <f>CAZUL!D181</f>
        <v>1/1NFS-e:41539</v>
      </c>
      <c r="D184" s="343" t="str">
        <f>CAZUL!N181</f>
        <v>28/10/2022</v>
      </c>
      <c r="E184" s="283" t="str">
        <f>INICIO!D$5</f>
        <v>UPA 24h LIMOEIRO</v>
      </c>
      <c r="F184" s="285" t="str">
        <f>VLOOKUP(G184,FORNECEDOR!$A$1:$B$2499,2,FALSE)</f>
        <v>24.380.578/0032-85</v>
      </c>
      <c r="G184" s="286" t="str">
        <f>CAZUL!E181</f>
        <v>WHITE MARTINS GASES INDUSTRIAIS DO NORDESTE LTDA</v>
      </c>
      <c r="H184" s="287" t="str">
        <f>VLOOKUP(O184,DESPESAS!A$1:D$2501,2,FALSE)</f>
        <v>03.22</v>
      </c>
      <c r="I184" s="287" t="str">
        <f>VLOOKUP(O184,DESPESAS!A$1:D$2035,3,FALSE)</f>
        <v>LOCAÇAO DE EQUIPAMENTOS EM GERAL</v>
      </c>
      <c r="J184" s="288">
        <f>CAZUL!F181</f>
        <v>0</v>
      </c>
      <c r="K184" s="289">
        <f>CAZUL!G181</f>
        <v>1390.8</v>
      </c>
      <c r="L184" s="288">
        <f>CAZUL!H181</f>
        <v>187171.9399999998</v>
      </c>
      <c r="M184" s="283" t="s">
        <v>2089</v>
      </c>
      <c r="N184" s="290"/>
      <c r="O184" s="291" t="str">
        <f>CAZUL!C181</f>
        <v>LOCAÇAO DE EQUIPAMENTOS</v>
      </c>
    </row>
    <row r="185" spans="1:15" ht="20.100000000000001" customHeight="1">
      <c r="A185" s="294">
        <v>102804</v>
      </c>
      <c r="B185" s="283" t="s">
        <v>1270</v>
      </c>
      <c r="C185" s="284" t="str">
        <f>CAZUL!D182</f>
        <v>1/1NF 5502</v>
      </c>
      <c r="D185" s="343" t="str">
        <f>CAZUL!N182</f>
        <v>28/10/2022</v>
      </c>
      <c r="E185" s="283" t="str">
        <f>INICIO!D$5</f>
        <v>UPA 24h LIMOEIRO</v>
      </c>
      <c r="F185" s="285" t="str">
        <f>VLOOKUP(G185,FORNECEDOR!$A$1:$B$2499,2,FALSE)</f>
        <v>24.380.578/0032-85</v>
      </c>
      <c r="G185" s="286" t="str">
        <f>CAZUL!E182</f>
        <v>WHITE MARTINS GASES INDUSTRIAIS DO NORDESTE LTDA</v>
      </c>
      <c r="H185" s="287" t="str">
        <f>VLOOKUP(O185,DESPESAS!A$1:D$2501,2,FALSE)</f>
        <v>03.16</v>
      </c>
      <c r="I185" s="287" t="str">
        <f>VLOOKUP(O185,DESPESAS!A$1:D$2035,3,FALSE)</f>
        <v>GASES MEDICINAIS</v>
      </c>
      <c r="J185" s="288">
        <f>CAZUL!F182</f>
        <v>0</v>
      </c>
      <c r="K185" s="289">
        <f>CAZUL!G182</f>
        <v>1393.02</v>
      </c>
      <c r="L185" s="288">
        <f>CAZUL!H182</f>
        <v>185778.91999999981</v>
      </c>
      <c r="M185" s="283" t="s">
        <v>2089</v>
      </c>
      <c r="N185" s="290"/>
      <c r="O185" s="291" t="str">
        <f>CAZUL!C182</f>
        <v>GASES MEDICINAIS</v>
      </c>
    </row>
    <row r="186" spans="1:15" ht="20.100000000000001" customHeight="1">
      <c r="A186" s="294">
        <v>102805</v>
      </c>
      <c r="B186" s="283" t="s">
        <v>1270</v>
      </c>
      <c r="C186" s="284" t="str">
        <f>CAZUL!D183</f>
        <v>NF 6348</v>
      </c>
      <c r="D186" s="343" t="str">
        <f>CAZUL!N183</f>
        <v>28/10/2022</v>
      </c>
      <c r="E186" s="283" t="str">
        <f>INICIO!D$5</f>
        <v>UPA 24h LIMOEIRO</v>
      </c>
      <c r="F186" s="285" t="str">
        <f>VLOOKUP(G186,FORNECEDOR!$A$1:$B$2499,2,FALSE)</f>
        <v>24.380.578/0032-85</v>
      </c>
      <c r="G186" s="286" t="str">
        <f>CAZUL!E183</f>
        <v>WHITE MARTINS GASES INDUSTRIAIS DO NORDESTE LTDA</v>
      </c>
      <c r="H186" s="287" t="str">
        <f>VLOOKUP(O186,DESPESAS!A$1:D$2501,2,FALSE)</f>
        <v>03.16</v>
      </c>
      <c r="I186" s="287" t="str">
        <f>VLOOKUP(O186,DESPESAS!A$1:D$2035,3,FALSE)</f>
        <v>GASES MEDICINAIS</v>
      </c>
      <c r="J186" s="288">
        <f>CAZUL!F183</f>
        <v>0</v>
      </c>
      <c r="K186" s="289">
        <f>CAZUL!G183</f>
        <v>15320.91</v>
      </c>
      <c r="L186" s="288">
        <f>CAZUL!H183</f>
        <v>170458.00999999981</v>
      </c>
      <c r="M186" s="283" t="s">
        <v>2089</v>
      </c>
      <c r="N186" s="290"/>
      <c r="O186" s="291" t="str">
        <f>CAZUL!C183</f>
        <v>GASES MEDICINAIS</v>
      </c>
    </row>
    <row r="187" spans="1:15" ht="20.100000000000001" customHeight="1">
      <c r="A187" s="294">
        <v>102801</v>
      </c>
      <c r="B187" s="283" t="s">
        <v>1270</v>
      </c>
      <c r="C187" s="284" t="str">
        <f>CAZUL!D184</f>
        <v>1/1NFS-e:25</v>
      </c>
      <c r="D187" s="343" t="str">
        <f>CAZUL!N184</f>
        <v>28/10/2022</v>
      </c>
      <c r="E187" s="283" t="str">
        <f>INICIO!D$5</f>
        <v>UPA 24h LIMOEIRO</v>
      </c>
      <c r="F187" s="285" t="str">
        <f>VLOOKUP(G187,FORNECEDOR!$A$1:$B$2499,2,FALSE)</f>
        <v>34.732.067/0001-32</v>
      </c>
      <c r="G187" s="286" t="str">
        <f>CAZUL!E184</f>
        <v>SOMED-SERVIÇOS DE APOIO E ASS. A PACIENTES-EIRELI</v>
      </c>
      <c r="H187" s="287" t="str">
        <f>VLOOKUP(O187,DESPESAS!A$1:D$2501,2,FALSE)</f>
        <v>03.25</v>
      </c>
      <c r="I187" s="287" t="str">
        <f>VLOOKUP(O187,DESPESAS!A$1:D$2035,3,FALSE)</f>
        <v>TRANSPOTE AVANÇADO - AMBULÂNCIA</v>
      </c>
      <c r="J187" s="288">
        <f>CAZUL!F184</f>
        <v>0</v>
      </c>
      <c r="K187" s="289">
        <f>CAZUL!G184</f>
        <v>20496</v>
      </c>
      <c r="L187" s="288">
        <f>CAZUL!H184</f>
        <v>149962.00999999981</v>
      </c>
      <c r="M187" s="283" t="s">
        <v>2089</v>
      </c>
      <c r="N187" s="290"/>
      <c r="O187" s="291" t="str">
        <f>CAZUL!C184</f>
        <v>LOCAÇAO DE AMBULANCIA</v>
      </c>
    </row>
    <row r="188" spans="1:15" ht="20.100000000000001" customHeight="1">
      <c r="A188" s="294">
        <v>11910</v>
      </c>
      <c r="B188" s="283" t="s">
        <v>1270</v>
      </c>
      <c r="C188" s="284" t="str">
        <f>CAZUL!D185</f>
        <v>FÉRIAS</v>
      </c>
      <c r="D188" s="343" t="str">
        <f>CAZUL!N185</f>
        <v>28/10/2022</v>
      </c>
      <c r="E188" s="283" t="str">
        <f>INICIO!D$5</f>
        <v>UPA 24h LIMOEIRO</v>
      </c>
      <c r="F188" s="285" t="str">
        <f>VLOOKUP(G188,FORNECEDOR!$A$1:$B$2499,2,FALSE)</f>
        <v>055.772.363-98</v>
      </c>
      <c r="G188" s="286" t="str">
        <f>CAZUL!E185</f>
        <v>FRANCISCO HENRIQUE DE SOUSA ALENCAR</v>
      </c>
      <c r="H188" s="287" t="str">
        <f>VLOOKUP(O188,DESPESAS!A$1:D$2501,2,FALSE)</f>
        <v>01.04</v>
      </c>
      <c r="I188" s="287" t="str">
        <f>VLOOKUP(O188,DESPESAS!A$1:D$2035,3,FALSE)</f>
        <v>FERIAS</v>
      </c>
      <c r="J188" s="288">
        <f>CAZUL!F185</f>
        <v>0</v>
      </c>
      <c r="K188" s="289">
        <f>CAZUL!G185</f>
        <v>1172.31</v>
      </c>
      <c r="L188" s="288">
        <f>CAZUL!H185</f>
        <v>0</v>
      </c>
      <c r="M188" s="283" t="s">
        <v>2089</v>
      </c>
      <c r="N188" s="290"/>
      <c r="O188" s="291" t="str">
        <f>CAZUL!C185</f>
        <v>FERIAS</v>
      </c>
    </row>
    <row r="189" spans="1:15" ht="20.100000000000001" customHeight="1">
      <c r="A189" s="294">
        <v>11910</v>
      </c>
      <c r="B189" s="283" t="s">
        <v>1270</v>
      </c>
      <c r="C189" s="284" t="str">
        <f>CAZUL!D186</f>
        <v>FÉRIAS</v>
      </c>
      <c r="D189" s="343" t="str">
        <f>CAZUL!N186</f>
        <v>28/10/2022</v>
      </c>
      <c r="E189" s="283" t="str">
        <f>INICIO!D$5</f>
        <v>UPA 24h LIMOEIRO</v>
      </c>
      <c r="F189" s="285" t="str">
        <f>VLOOKUP(G189,FORNECEDOR!$A$1:$B$2499,2,FALSE)</f>
        <v xml:space="preserve">630.021.593-87 </v>
      </c>
      <c r="G189" s="286" t="str">
        <f>CAZUL!E186</f>
        <v>JOSE ALEXANDRE SANTOS DE QUEIROZ SILVA</v>
      </c>
      <c r="H189" s="287" t="str">
        <f>VLOOKUP(O189,DESPESAS!A$1:D$2501,2,FALSE)</f>
        <v>01.04</v>
      </c>
      <c r="I189" s="287" t="str">
        <f>VLOOKUP(O189,DESPESAS!A$1:D$2035,3,FALSE)</f>
        <v>FERIAS</v>
      </c>
      <c r="J189" s="288">
        <f>CAZUL!F186</f>
        <v>0</v>
      </c>
      <c r="K189" s="289">
        <f>CAZUL!G186</f>
        <v>2082.71</v>
      </c>
      <c r="L189" s="288">
        <f>CAZUL!H186</f>
        <v>0</v>
      </c>
      <c r="M189" s="283" t="s">
        <v>2089</v>
      </c>
      <c r="N189" s="290"/>
      <c r="O189" s="291" t="str">
        <f>CAZUL!C186</f>
        <v>FERIAS</v>
      </c>
    </row>
    <row r="190" spans="1:15" ht="20.100000000000001" customHeight="1">
      <c r="A190" s="294">
        <v>11910</v>
      </c>
      <c r="B190" s="283" t="s">
        <v>1270</v>
      </c>
      <c r="C190" s="284" t="str">
        <f>CAZUL!D187</f>
        <v>FÉRIAS</v>
      </c>
      <c r="D190" s="343" t="str">
        <f>CAZUL!N187</f>
        <v>28/10/2022</v>
      </c>
      <c r="E190" s="283" t="str">
        <f>INICIO!D$5</f>
        <v>UPA 24h LIMOEIRO</v>
      </c>
      <c r="F190" s="285" t="str">
        <f>VLOOKUP(G190,FORNECEDOR!$A$1:$B$2499,2,FALSE)</f>
        <v>816.175.851-49</v>
      </c>
      <c r="G190" s="286" t="str">
        <f>CAZUL!E187</f>
        <v>FRANCISCO JOSIMAR DE SOUSA</v>
      </c>
      <c r="H190" s="287" t="str">
        <f>VLOOKUP(O190,DESPESAS!A$1:D$2501,2,FALSE)</f>
        <v>01.04</v>
      </c>
      <c r="I190" s="287" t="str">
        <f>VLOOKUP(O190,DESPESAS!A$1:D$2035,3,FALSE)</f>
        <v>FERIAS</v>
      </c>
      <c r="J190" s="288">
        <f>CAZUL!F187</f>
        <v>0</v>
      </c>
      <c r="K190" s="289">
        <f>CAZUL!G187</f>
        <v>1862.84</v>
      </c>
      <c r="L190" s="288">
        <f>CAZUL!H187</f>
        <v>0</v>
      </c>
      <c r="M190" s="283" t="s">
        <v>2089</v>
      </c>
      <c r="N190" s="290"/>
      <c r="O190" s="291" t="str">
        <f>CAZUL!C187</f>
        <v>FERIAS</v>
      </c>
    </row>
    <row r="191" spans="1:15" ht="20.100000000000001" customHeight="1">
      <c r="A191" s="294">
        <v>11910</v>
      </c>
      <c r="B191" s="283" t="s">
        <v>1270</v>
      </c>
      <c r="C191" s="284" t="str">
        <f>CAZUL!D188</f>
        <v>FÉRIAS</v>
      </c>
      <c r="D191" s="343" t="str">
        <f>CAZUL!N188</f>
        <v>28/10/2022</v>
      </c>
      <c r="E191" s="283" t="str">
        <f>INICIO!D$5</f>
        <v>UPA 24h LIMOEIRO</v>
      </c>
      <c r="F191" s="285" t="str">
        <f>VLOOKUP(G191,FORNECEDOR!$A$1:$B$2499,2,FALSE)</f>
        <v>621.564.583-40</v>
      </c>
      <c r="G191" s="286" t="str">
        <f>CAZUL!E188</f>
        <v>LEONARDO BELO DE OLIVEIRA</v>
      </c>
      <c r="H191" s="287" t="str">
        <f>VLOOKUP(O191,DESPESAS!A$1:D$2501,2,FALSE)</f>
        <v>01.04</v>
      </c>
      <c r="I191" s="287" t="str">
        <f>VLOOKUP(O191,DESPESAS!A$1:D$2035,3,FALSE)</f>
        <v>FERIAS</v>
      </c>
      <c r="J191" s="288">
        <f>CAZUL!F188</f>
        <v>0</v>
      </c>
      <c r="K191" s="289">
        <f>CAZUL!G188</f>
        <v>1947.32</v>
      </c>
      <c r="L191" s="288">
        <f>CAZUL!H188</f>
        <v>0</v>
      </c>
      <c r="M191" s="283" t="s">
        <v>2089</v>
      </c>
      <c r="N191" s="290"/>
      <c r="O191" s="291" t="str">
        <f>CAZUL!C188</f>
        <v>FERIAS</v>
      </c>
    </row>
    <row r="192" spans="1:15" ht="20.100000000000001" customHeight="1">
      <c r="A192" s="294">
        <v>11910</v>
      </c>
      <c r="B192" s="283" t="s">
        <v>1270</v>
      </c>
      <c r="C192" s="284" t="str">
        <f>CAZUL!D189</f>
        <v>FÉRIAS</v>
      </c>
      <c r="D192" s="343" t="str">
        <f>CAZUL!N189</f>
        <v>28/10/2022</v>
      </c>
      <c r="E192" s="283" t="str">
        <f>INICIO!D$5</f>
        <v>UPA 24h LIMOEIRO</v>
      </c>
      <c r="F192" s="285" t="str">
        <f>VLOOKUP(G192,FORNECEDOR!$A$1:$B$2499,2,FALSE)</f>
        <v>065.938.223-70</v>
      </c>
      <c r="G192" s="286" t="str">
        <f>CAZUL!E189</f>
        <v>LUCAS LIMA ROQUE</v>
      </c>
      <c r="H192" s="287" t="str">
        <f>VLOOKUP(O192,DESPESAS!A$1:D$2501,2,FALSE)</f>
        <v>01.04</v>
      </c>
      <c r="I192" s="287" t="str">
        <f>VLOOKUP(O192,DESPESAS!A$1:D$2035,3,FALSE)</f>
        <v>FERIAS</v>
      </c>
      <c r="J192" s="288">
        <f>CAZUL!F189</f>
        <v>0</v>
      </c>
      <c r="K192" s="289">
        <f>CAZUL!G189</f>
        <v>3837.76</v>
      </c>
      <c r="L192" s="288">
        <f>CAZUL!H189</f>
        <v>0</v>
      </c>
      <c r="M192" s="283" t="s">
        <v>2089</v>
      </c>
      <c r="N192" s="290"/>
      <c r="O192" s="291" t="str">
        <f>CAZUL!C189</f>
        <v>FERIAS</v>
      </c>
    </row>
    <row r="193" spans="1:15" ht="20.100000000000001" customHeight="1">
      <c r="A193" s="294">
        <v>11910</v>
      </c>
      <c r="B193" s="283" t="s">
        <v>1270</v>
      </c>
      <c r="C193" s="284" t="str">
        <f>CAZUL!D190</f>
        <v>FÉRIAS</v>
      </c>
      <c r="D193" s="343" t="str">
        <f>CAZUL!N190</f>
        <v>28/10/2022</v>
      </c>
      <c r="E193" s="283" t="str">
        <f>INICIO!D$5</f>
        <v>UPA 24h LIMOEIRO</v>
      </c>
      <c r="F193" s="285" t="str">
        <f>VLOOKUP(G193,FORNECEDOR!$A$1:$B$2499,2,FALSE)</f>
        <v>660.848.733-91</v>
      </c>
      <c r="G193" s="286" t="str">
        <f>CAZUL!E190</f>
        <v>MARIA BATISTA RAMOS</v>
      </c>
      <c r="H193" s="287" t="str">
        <f>VLOOKUP(O193,DESPESAS!A$1:D$2501,2,FALSE)</f>
        <v>01.04</v>
      </c>
      <c r="I193" s="287" t="str">
        <f>VLOOKUP(O193,DESPESAS!A$1:D$2035,3,FALSE)</f>
        <v>FERIAS</v>
      </c>
      <c r="J193" s="288">
        <f>CAZUL!F190</f>
        <v>0</v>
      </c>
      <c r="K193" s="289">
        <f>CAZUL!G190</f>
        <v>2090.9899999999998</v>
      </c>
      <c r="L193" s="288">
        <f>CAZUL!H190</f>
        <v>136968.07999999981</v>
      </c>
      <c r="M193" s="283" t="s">
        <v>2089</v>
      </c>
      <c r="N193" s="290"/>
      <c r="O193" s="291" t="str">
        <f>CAZUL!C190</f>
        <v>FERIAS</v>
      </c>
    </row>
    <row r="194" spans="1:15" ht="20.100000000000001" customHeight="1">
      <c r="A194" s="294">
        <v>102803</v>
      </c>
      <c r="B194" s="283" t="s">
        <v>1270</v>
      </c>
      <c r="C194" s="284" t="str">
        <f>CAZUL!D191</f>
        <v>1/1NFS-e:41212</v>
      </c>
      <c r="D194" s="343" t="str">
        <f>CAZUL!N191</f>
        <v>28/10/2022</v>
      </c>
      <c r="E194" s="283" t="str">
        <f>INICIO!D$5</f>
        <v>UPA 24h LIMOEIRO</v>
      </c>
      <c r="F194" s="285" t="str">
        <f>VLOOKUP(G194,FORNECEDOR!$A$1:$B$2499,2,FALSE)</f>
        <v>24.380.578/0032-85</v>
      </c>
      <c r="G194" s="286" t="str">
        <f>CAZUL!E191</f>
        <v>WHITE MARTINS GASES INDUSTRIAIS DO NORDESTE LTDA</v>
      </c>
      <c r="H194" s="287" t="str">
        <f>VLOOKUP(O194,DESPESAS!A$1:D$2501,2,FALSE)</f>
        <v>03.22</v>
      </c>
      <c r="I194" s="287" t="str">
        <f>VLOOKUP(O194,DESPESAS!A$1:D$2035,3,FALSE)</f>
        <v>LOCAÇAO DE EQUIPAMENTOS EM GERAL</v>
      </c>
      <c r="J194" s="288">
        <f>CAZUL!F191</f>
        <v>0</v>
      </c>
      <c r="K194" s="289">
        <f>CAZUL!G191</f>
        <v>1390.8</v>
      </c>
      <c r="L194" s="288">
        <f>CAZUL!H191</f>
        <v>135577.27999999982</v>
      </c>
      <c r="M194" s="283" t="s">
        <v>2089</v>
      </c>
      <c r="N194" s="290"/>
      <c r="O194" s="291" t="str">
        <f>CAZUL!C191</f>
        <v>LOCAÇAO DE EQUIPAMENTOS</v>
      </c>
    </row>
    <row r="195" spans="1:15" ht="20.100000000000001" customHeight="1">
      <c r="A195" s="294">
        <v>102806</v>
      </c>
      <c r="B195" s="283" t="s">
        <v>1270</v>
      </c>
      <c r="C195" s="284" t="str">
        <f>CAZUL!D192</f>
        <v>1/1NFS-e:41670</v>
      </c>
      <c r="D195" s="343" t="str">
        <f>CAZUL!N192</f>
        <v>28/10/2022</v>
      </c>
      <c r="E195" s="283" t="str">
        <f>INICIO!D$5</f>
        <v>UPA 24h LIMOEIRO</v>
      </c>
      <c r="F195" s="285" t="str">
        <f>VLOOKUP(G195,FORNECEDOR!$A$1:$B$2499,2,FALSE)</f>
        <v>24.380.578/0032-85</v>
      </c>
      <c r="G195" s="286" t="str">
        <f>CAZUL!E192</f>
        <v>WHITE MARTINS GASES INDUSTRIAIS DO NORDESTE LTDA</v>
      </c>
      <c r="H195" s="287" t="str">
        <f>VLOOKUP(O195,DESPESAS!A$1:D$2501,2,FALSE)</f>
        <v>03.22</v>
      </c>
      <c r="I195" s="287" t="str">
        <f>VLOOKUP(O195,DESPESAS!A$1:D$2035,3,FALSE)</f>
        <v>LOCAÇAO DE EQUIPAMENTOS EM GERAL</v>
      </c>
      <c r="J195" s="288">
        <f>CAZUL!F192</f>
        <v>0</v>
      </c>
      <c r="K195" s="289">
        <f>CAZUL!G192</f>
        <v>1390.8</v>
      </c>
      <c r="L195" s="288">
        <f>CAZUL!H192</f>
        <v>134186.47999999984</v>
      </c>
      <c r="M195" s="283" t="s">
        <v>2089</v>
      </c>
      <c r="N195" s="290"/>
      <c r="O195" s="291" t="str">
        <f>CAZUL!C192</f>
        <v>LOCAÇAO DE EQUIPAMENTOS</v>
      </c>
    </row>
    <row r="196" spans="1:15" ht="20.100000000000001" customHeight="1">
      <c r="A196" s="344">
        <v>552811000123948</v>
      </c>
      <c r="B196" s="283" t="s">
        <v>1270</v>
      </c>
      <c r="C196" s="284" t="str">
        <f>CAZUL!D193</f>
        <v>1/1NF 147037</v>
      </c>
      <c r="D196" s="343" t="str">
        <f>CAZUL!N193</f>
        <v>28/10/2022</v>
      </c>
      <c r="E196" s="283" t="str">
        <f>INICIO!D$5</f>
        <v>UPA 24h LIMOEIRO</v>
      </c>
      <c r="F196" s="285" t="str">
        <f>VLOOKUP(G196,FORNECEDOR!$A$1:$B$2499,2,FALSE)</f>
        <v>08.674.752/0001-40</v>
      </c>
      <c r="G196" s="286" t="str">
        <f>CAZUL!E193</f>
        <v>CIRURGICA MONTEBELLO LTDA 140</v>
      </c>
      <c r="H196" s="287" t="str">
        <f>VLOOKUP(O196,DESPESAS!A$1:D$2501,2,FALSE)</f>
        <v>02.02</v>
      </c>
      <c r="I196" s="287" t="str">
        <f>VLOOKUP(O196,DESPESAS!A$1:D$2035,3,FALSE)</f>
        <v>MATERIAIS DE CONSUMO</v>
      </c>
      <c r="J196" s="288">
        <f>CAZUL!F193</f>
        <v>0</v>
      </c>
      <c r="K196" s="289">
        <f>CAZUL!G193</f>
        <v>2118.15</v>
      </c>
      <c r="L196" s="288">
        <f>CAZUL!H193</f>
        <v>132068.32999999984</v>
      </c>
      <c r="M196" s="283" t="s">
        <v>2089</v>
      </c>
      <c r="N196" s="290"/>
      <c r="O196" s="291" t="str">
        <f>CAZUL!C193</f>
        <v>MATERIAL HOSPITALAR</v>
      </c>
    </row>
    <row r="197" spans="1:15" ht="20.100000000000001" customHeight="1">
      <c r="A197" s="294">
        <v>823011100345033</v>
      </c>
      <c r="B197" s="283" t="s">
        <v>1270</v>
      </c>
      <c r="C197" s="284" t="str">
        <f>CAZUL!D194</f>
        <v>TARIFAS BANCÁRIAS</v>
      </c>
      <c r="D197" s="343" t="str">
        <f>CAZUL!N194</f>
        <v>28/10/2022</v>
      </c>
      <c r="E197" s="283" t="str">
        <f>INICIO!D$5</f>
        <v>UPA 24h LIMOEIRO</v>
      </c>
      <c r="F197" s="285" t="str">
        <f>VLOOKUP(G197,FORNECEDOR!$A$1:$B$2499,2,FALSE)</f>
        <v>00.000.000/1409-53</v>
      </c>
      <c r="G197" s="286" t="str">
        <f>CAZUL!E194</f>
        <v>BANCO DO BRASIL</v>
      </c>
      <c r="H197" s="287" t="str">
        <f>VLOOKUP(O197,DESPESAS!A$1:D$2501,2,FALSE)</f>
        <v>04.07</v>
      </c>
      <c r="I197" s="287" t="str">
        <f>VLOOKUP(O197,DESPESAS!A$1:D$2035,3,FALSE)</f>
        <v>TARIFAS BANCARIAS</v>
      </c>
      <c r="J197" s="288">
        <f>CAZUL!F194</f>
        <v>0</v>
      </c>
      <c r="K197" s="289">
        <f>CAZUL!G194</f>
        <v>11</v>
      </c>
      <c r="L197" s="288">
        <f>CAZUL!H194</f>
        <v>0</v>
      </c>
      <c r="M197" s="283" t="s">
        <v>2089</v>
      </c>
      <c r="N197" s="290"/>
      <c r="O197" s="291" t="str">
        <f>CAZUL!C194</f>
        <v>TARIFAS BANCÁRIAS</v>
      </c>
    </row>
    <row r="198" spans="1:15" ht="20.100000000000001" customHeight="1">
      <c r="A198" s="294">
        <v>823011100345034</v>
      </c>
      <c r="B198" s="283" t="s">
        <v>1270</v>
      </c>
      <c r="C198" s="284" t="str">
        <f>CAZUL!D195</f>
        <v>TARIFAS BANCÁRIAS</v>
      </c>
      <c r="D198" s="343" t="str">
        <f>CAZUL!N195</f>
        <v>28/10/2022</v>
      </c>
      <c r="E198" s="283" t="str">
        <f>INICIO!D$5</f>
        <v>UPA 24h LIMOEIRO</v>
      </c>
      <c r="F198" s="285" t="str">
        <f>VLOOKUP(G198,FORNECEDOR!$A$1:$B$2499,2,FALSE)</f>
        <v>00.000.000/1409-53</v>
      </c>
      <c r="G198" s="286" t="str">
        <f>CAZUL!E195</f>
        <v>BANCO DO BRASIL</v>
      </c>
      <c r="H198" s="287" t="str">
        <f>VLOOKUP(O198,DESPESAS!A$1:D$2501,2,FALSE)</f>
        <v>04.07</v>
      </c>
      <c r="I198" s="287" t="str">
        <f>VLOOKUP(O198,DESPESAS!A$1:D$2035,3,FALSE)</f>
        <v>TARIFAS BANCARIAS</v>
      </c>
      <c r="J198" s="288">
        <f>CAZUL!F195</f>
        <v>0</v>
      </c>
      <c r="K198" s="289">
        <f>CAZUL!G195</f>
        <v>11</v>
      </c>
      <c r="L198" s="288">
        <f>CAZUL!H195</f>
        <v>0</v>
      </c>
      <c r="M198" s="283" t="s">
        <v>2089</v>
      </c>
      <c r="N198" s="290"/>
      <c r="O198" s="291" t="str">
        <f>CAZUL!C195</f>
        <v>TARIFAS BANCÁRIAS</v>
      </c>
    </row>
    <row r="199" spans="1:15" ht="20.100000000000001" customHeight="1">
      <c r="A199" s="294">
        <v>823011100345035</v>
      </c>
      <c r="B199" s="283" t="s">
        <v>1270</v>
      </c>
      <c r="C199" s="284" t="str">
        <f>CAZUL!D196</f>
        <v>TARIFAS BANCÁRIAS</v>
      </c>
      <c r="D199" s="343" t="str">
        <f>CAZUL!N196</f>
        <v>28/10/2022</v>
      </c>
      <c r="E199" s="283" t="str">
        <f>INICIO!D$5</f>
        <v>UPA 24h LIMOEIRO</v>
      </c>
      <c r="F199" s="285" t="str">
        <f>VLOOKUP(G199,FORNECEDOR!$A$1:$B$2499,2,FALSE)</f>
        <v>00.000.000/1409-53</v>
      </c>
      <c r="G199" s="286" t="str">
        <f>CAZUL!E196</f>
        <v>BANCO DO BRASIL</v>
      </c>
      <c r="H199" s="287" t="str">
        <f>VLOOKUP(O199,DESPESAS!A$1:D$2501,2,FALSE)</f>
        <v>04.07</v>
      </c>
      <c r="I199" s="287" t="str">
        <f>VLOOKUP(O199,DESPESAS!A$1:D$2035,3,FALSE)</f>
        <v>TARIFAS BANCARIAS</v>
      </c>
      <c r="J199" s="288">
        <f>CAZUL!F196</f>
        <v>0</v>
      </c>
      <c r="K199" s="289">
        <f>CAZUL!G196</f>
        <v>11</v>
      </c>
      <c r="L199" s="288">
        <f>CAZUL!H196</f>
        <v>0</v>
      </c>
      <c r="M199" s="283" t="s">
        <v>2089</v>
      </c>
      <c r="N199" s="290"/>
      <c r="O199" s="291" t="str">
        <f>CAZUL!C196</f>
        <v>TARIFAS BANCÁRIAS</v>
      </c>
    </row>
    <row r="200" spans="1:15" ht="20.100000000000001" customHeight="1">
      <c r="A200" s="294">
        <v>823011100345036</v>
      </c>
      <c r="B200" s="283" t="s">
        <v>1270</v>
      </c>
      <c r="C200" s="284" t="str">
        <f>CAZUL!D197</f>
        <v>TARIFAS BANCÁRIAS</v>
      </c>
      <c r="D200" s="343" t="str">
        <f>CAZUL!N197</f>
        <v>28/10/2022</v>
      </c>
      <c r="E200" s="283" t="str">
        <f>INICIO!D$5</f>
        <v>UPA 24h LIMOEIRO</v>
      </c>
      <c r="F200" s="285" t="str">
        <f>VLOOKUP(G200,FORNECEDOR!$A$1:$B$2499,2,FALSE)</f>
        <v>00.000.000/1409-53</v>
      </c>
      <c r="G200" s="286" t="str">
        <f>CAZUL!E197</f>
        <v>BANCO DO BRASIL</v>
      </c>
      <c r="H200" s="287" t="str">
        <f>VLOOKUP(O200,DESPESAS!A$1:D$2501,2,FALSE)</f>
        <v>04.07</v>
      </c>
      <c r="I200" s="287" t="str">
        <f>VLOOKUP(O200,DESPESAS!A$1:D$2035,3,FALSE)</f>
        <v>TARIFAS BANCARIAS</v>
      </c>
      <c r="J200" s="288">
        <f>CAZUL!F197</f>
        <v>0</v>
      </c>
      <c r="K200" s="289">
        <f>CAZUL!G197</f>
        <v>11</v>
      </c>
      <c r="L200" s="288">
        <f>CAZUL!H197</f>
        <v>0</v>
      </c>
      <c r="M200" s="283" t="s">
        <v>2089</v>
      </c>
      <c r="N200" s="290"/>
      <c r="O200" s="291" t="str">
        <f>CAZUL!C197</f>
        <v>TARIFAS BANCÁRIAS</v>
      </c>
    </row>
    <row r="201" spans="1:15" ht="20.100000000000001" customHeight="1">
      <c r="A201" s="294">
        <v>823011100345037</v>
      </c>
      <c r="B201" s="283" t="s">
        <v>1270</v>
      </c>
      <c r="C201" s="284" t="str">
        <f>CAZUL!D198</f>
        <v>TARIFAS BANCÁRIAS</v>
      </c>
      <c r="D201" s="343" t="str">
        <f>CAZUL!N198</f>
        <v>28/10/2022</v>
      </c>
      <c r="E201" s="283" t="str">
        <f>INICIO!D$5</f>
        <v>UPA 24h LIMOEIRO</v>
      </c>
      <c r="F201" s="285" t="str">
        <f>VLOOKUP(G201,FORNECEDOR!$A$1:$B$2499,2,FALSE)</f>
        <v>00.000.000/1409-53</v>
      </c>
      <c r="G201" s="286" t="str">
        <f>CAZUL!E198</f>
        <v>BANCO DO BRASIL</v>
      </c>
      <c r="H201" s="287" t="str">
        <f>VLOOKUP(O201,DESPESAS!A$1:D$2501,2,FALSE)</f>
        <v>04.07</v>
      </c>
      <c r="I201" s="287" t="str">
        <f>VLOOKUP(O201,DESPESAS!A$1:D$2035,3,FALSE)</f>
        <v>TARIFAS BANCARIAS</v>
      </c>
      <c r="J201" s="288">
        <f>CAZUL!F198</f>
        <v>0</v>
      </c>
      <c r="K201" s="289">
        <f>CAZUL!G198</f>
        <v>11</v>
      </c>
      <c r="L201" s="288">
        <f>CAZUL!H198</f>
        <v>0</v>
      </c>
      <c r="M201" s="283" t="s">
        <v>2089</v>
      </c>
      <c r="N201" s="290"/>
      <c r="O201" s="291" t="str">
        <f>CAZUL!C198</f>
        <v>TARIFAS BANCÁRIAS</v>
      </c>
    </row>
    <row r="202" spans="1:15" ht="20.100000000000001" customHeight="1">
      <c r="A202" s="294">
        <v>823011100345038</v>
      </c>
      <c r="B202" s="283" t="s">
        <v>1270</v>
      </c>
      <c r="C202" s="284" t="str">
        <f>CAZUL!D199</f>
        <v>TARIFAS BANCÁRIAS</v>
      </c>
      <c r="D202" s="343" t="str">
        <f>CAZUL!N199</f>
        <v>28/10/2022</v>
      </c>
      <c r="E202" s="283" t="str">
        <f>INICIO!D$5</f>
        <v>UPA 24h LIMOEIRO</v>
      </c>
      <c r="F202" s="285" t="str">
        <f>VLOOKUP(G202,FORNECEDOR!$A$1:$B$2499,2,FALSE)</f>
        <v>00.000.000/1409-53</v>
      </c>
      <c r="G202" s="286" t="str">
        <f>CAZUL!E199</f>
        <v>BANCO DO BRASIL</v>
      </c>
      <c r="H202" s="287" t="str">
        <f>VLOOKUP(O202,DESPESAS!A$1:D$2501,2,FALSE)</f>
        <v>04.07</v>
      </c>
      <c r="I202" s="287" t="str">
        <f>VLOOKUP(O202,DESPESAS!A$1:D$2035,3,FALSE)</f>
        <v>TARIFAS BANCARIAS</v>
      </c>
      <c r="J202" s="288">
        <f>CAZUL!F199</f>
        <v>0</v>
      </c>
      <c r="K202" s="289">
        <f>CAZUL!G199</f>
        <v>11</v>
      </c>
      <c r="L202" s="288">
        <f>CAZUL!H199</f>
        <v>132002.32999999984</v>
      </c>
      <c r="M202" s="283" t="s">
        <v>2089</v>
      </c>
      <c r="N202" s="290"/>
      <c r="O202" s="291" t="str">
        <f>CAZUL!C199</f>
        <v>TARIFAS BANCÁRIAS</v>
      </c>
    </row>
    <row r="203" spans="1:15" ht="20.100000000000001" customHeight="1">
      <c r="A203" s="294">
        <v>102807</v>
      </c>
      <c r="B203" s="283" t="s">
        <v>1270</v>
      </c>
      <c r="C203" s="284" t="str">
        <f>CAZUL!D200</f>
        <v>1/1NF 2256</v>
      </c>
      <c r="D203" s="343" t="str">
        <f>CAZUL!N200</f>
        <v>28/10/2022</v>
      </c>
      <c r="E203" s="283" t="str">
        <f>INICIO!D$5</f>
        <v>UPA 24h LIMOEIRO</v>
      </c>
      <c r="F203" s="285" t="str">
        <f>VLOOKUP(G203,FORNECEDOR!$A$1:$B$2499,2,FALSE)</f>
        <v>22.747.930/0001-46</v>
      </c>
      <c r="G203" s="286" t="str">
        <f>CAZUL!E200</f>
        <v>JOAO PAULO DE ALENCAR GRANGEIRO COMERCIO DE COMBUSTIVEL LTDA</v>
      </c>
      <c r="H203" s="287" t="str">
        <f>VLOOKUP(O203,DESPESAS!A$1:D$2501,2,FALSE)</f>
        <v>03.15</v>
      </c>
      <c r="I203" s="287" t="str">
        <f>VLOOKUP(O203,DESPESAS!A$1:D$2035,3,FALSE)</f>
        <v>COMBUSTIVEL</v>
      </c>
      <c r="J203" s="288">
        <f>CAZUL!F200</f>
        <v>0</v>
      </c>
      <c r="K203" s="289">
        <f>CAZUL!G200</f>
        <v>1087.5</v>
      </c>
      <c r="L203" s="288">
        <f>CAZUL!H200</f>
        <v>130914.82999999984</v>
      </c>
      <c r="M203" s="283" t="s">
        <v>2089</v>
      </c>
      <c r="N203" s="290"/>
      <c r="O203" s="291" t="str">
        <f>CAZUL!C200</f>
        <v>COMBUSTIVEL</v>
      </c>
    </row>
  </sheetData>
  <autoFilter ref="A4:N20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2" t="str">
        <f>INICIO!C5</f>
        <v>UNIDADE: UPA 24h LIMOEIRO</v>
      </c>
      <c r="B1" s="44" t="str">
        <f>INICIO!C6</f>
        <v>MÊS: 10/2022</v>
      </c>
    </row>
    <row r="2" spans="1:2">
      <c r="A2" s="386" t="str">
        <f>INICIO!C4</f>
        <v>OS: INSTITUTO DIVA ALVES DO BRASIL - IDAB</v>
      </c>
      <c r="B2" s="387"/>
    </row>
    <row r="3" spans="1:2">
      <c r="A3" s="388" t="s">
        <v>239</v>
      </c>
      <c r="B3" s="389"/>
    </row>
    <row r="4" spans="1:2">
      <c r="A4" s="390"/>
      <c r="B4" s="391"/>
    </row>
    <row r="5" spans="1:2">
      <c r="A5" s="29"/>
      <c r="B5" s="43" t="s">
        <v>333</v>
      </c>
    </row>
    <row r="6" spans="1:2">
      <c r="A6" s="36" t="s">
        <v>103</v>
      </c>
      <c r="B6" s="37">
        <f>FINANCEIRO!L3</f>
        <v>0</v>
      </c>
    </row>
    <row r="7" spans="1:2">
      <c r="A7" s="30" t="s">
        <v>57</v>
      </c>
      <c r="B7" s="31"/>
    </row>
    <row r="8" spans="1:2">
      <c r="A8" s="32" t="s">
        <v>58</v>
      </c>
      <c r="B8" s="33">
        <f>SUMIF(FINANCEIRO!$I$5:$I$203,"CONTRATO DE GESTÃO",FINANCEIRO!$J$5:$J$203)</f>
        <v>1328852.44</v>
      </c>
    </row>
    <row r="9" spans="1:2">
      <c r="A9" s="32" t="s">
        <v>104</v>
      </c>
      <c r="B9" s="33">
        <v>0</v>
      </c>
    </row>
    <row r="10" spans="1:2">
      <c r="A10" s="32" t="s">
        <v>105</v>
      </c>
      <c r="B10" s="33">
        <v>0</v>
      </c>
    </row>
    <row r="11" spans="1:2" s="193" customFormat="1">
      <c r="A11" s="200" t="s">
        <v>229</v>
      </c>
      <c r="B11" s="262"/>
    </row>
    <row r="12" spans="1:2">
      <c r="A12" s="36" t="s">
        <v>106</v>
      </c>
      <c r="B12" s="38">
        <f>SUM(B8:B10)</f>
        <v>1328852.44</v>
      </c>
    </row>
    <row r="13" spans="1:2">
      <c r="A13" s="30" t="s">
        <v>107</v>
      </c>
      <c r="B13" s="31"/>
    </row>
    <row r="14" spans="1:2">
      <c r="A14" s="32" t="s">
        <v>108</v>
      </c>
      <c r="B14" s="33">
        <f>'DESPESAS REALIZADAS'!D16</f>
        <v>294403.93000000005</v>
      </c>
    </row>
    <row r="15" spans="1:2">
      <c r="A15" s="32" t="s">
        <v>286</v>
      </c>
      <c r="B15" s="33">
        <f>'DESPESAS REALIZADAS'!D25</f>
        <v>124603.10999999999</v>
      </c>
    </row>
    <row r="16" spans="1:2">
      <c r="A16" s="32" t="s">
        <v>287</v>
      </c>
      <c r="B16" s="33">
        <f>'DESPESAS REALIZADAS'!D71</f>
        <v>697245.52000000025</v>
      </c>
    </row>
    <row r="17" spans="1:2">
      <c r="A17" s="32" t="s">
        <v>288</v>
      </c>
      <c r="B17" s="33">
        <f>'DESPESAS REALIZADAS'!D82</f>
        <v>81712.09</v>
      </c>
    </row>
    <row r="18" spans="1:2">
      <c r="A18" s="32" t="s">
        <v>109</v>
      </c>
      <c r="B18" s="33">
        <v>0</v>
      </c>
    </row>
    <row r="19" spans="1:2">
      <c r="A19" s="32" t="s">
        <v>110</v>
      </c>
      <c r="B19" s="33">
        <v>0</v>
      </c>
    </row>
    <row r="20" spans="1:2">
      <c r="A20" s="32" t="s">
        <v>111</v>
      </c>
      <c r="B20" s="33">
        <v>0</v>
      </c>
    </row>
    <row r="21" spans="1:2">
      <c r="A21" s="32" t="s">
        <v>112</v>
      </c>
      <c r="B21" s="33">
        <v>0</v>
      </c>
    </row>
    <row r="22" spans="1:2" s="193" customFormat="1">
      <c r="A22" s="32" t="s">
        <v>231</v>
      </c>
      <c r="B22" s="262">
        <v>0</v>
      </c>
    </row>
    <row r="23" spans="1:2">
      <c r="A23" s="36" t="s">
        <v>113</v>
      </c>
      <c r="B23" s="39">
        <f>SUM(B14:B22)</f>
        <v>1197964.6500000004</v>
      </c>
    </row>
    <row r="24" spans="1:2">
      <c r="A24" s="27"/>
      <c r="B24" s="34"/>
    </row>
    <row r="25" spans="1:2">
      <c r="A25" s="36" t="s">
        <v>114</v>
      </c>
      <c r="B25" s="39">
        <f>(B6+B12)-B23</f>
        <v>130887.78999999957</v>
      </c>
    </row>
    <row r="26" spans="1:2">
      <c r="A26" s="28"/>
      <c r="B26" s="35"/>
    </row>
    <row r="27" spans="1:2">
      <c r="A27" s="392" t="s">
        <v>115</v>
      </c>
      <c r="B27" s="393"/>
    </row>
    <row r="28" spans="1:2">
      <c r="A28" s="32" t="s">
        <v>116</v>
      </c>
      <c r="B28" s="33">
        <f>B25</f>
        <v>130887.78999999957</v>
      </c>
    </row>
    <row r="29" spans="1:2">
      <c r="A29" s="32" t="s">
        <v>117</v>
      </c>
      <c r="B29" s="33">
        <v>0</v>
      </c>
    </row>
    <row r="30" spans="1:2">
      <c r="A30" s="32" t="s">
        <v>118</v>
      </c>
      <c r="B30" s="33">
        <v>0</v>
      </c>
    </row>
    <row r="31" spans="1:2">
      <c r="A31" s="32" t="s">
        <v>119</v>
      </c>
      <c r="B31" s="33">
        <v>0</v>
      </c>
    </row>
    <row r="32" spans="1:2">
      <c r="A32" s="32" t="s">
        <v>120</v>
      </c>
      <c r="B32" s="33">
        <v>0</v>
      </c>
    </row>
    <row r="33" spans="1:2" ht="15" thickBot="1">
      <c r="A33" s="40" t="s">
        <v>121</v>
      </c>
      <c r="B33" s="41">
        <f>B28+B29+B30-B31-B32</f>
        <v>130887.78999999957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2" t="str">
        <f>INICIO!C5</f>
        <v>UNIDADE: UPA 24h LIMOEIRO</v>
      </c>
      <c r="B1" s="44" t="str">
        <f>INICIO!C6</f>
        <v>MÊS: 10/2022</v>
      </c>
    </row>
    <row r="2" spans="1:2">
      <c r="A2" s="386" t="str">
        <f>INICIO!C4</f>
        <v>OS: INSTITUTO DIVA ALVES DO BRASIL - IDAB</v>
      </c>
      <c r="B2" s="387"/>
    </row>
    <row r="3" spans="1:2" ht="18" customHeight="1">
      <c r="A3" s="216" t="s">
        <v>241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228</v>
      </c>
      <c r="B6" s="197">
        <v>0</v>
      </c>
    </row>
    <row r="7" spans="1:2">
      <c r="A7" s="198" t="s">
        <v>57</v>
      </c>
      <c r="B7" s="199"/>
    </row>
    <row r="8" spans="1:2">
      <c r="A8" s="200" t="s">
        <v>58</v>
      </c>
      <c r="B8" s="201">
        <v>0</v>
      </c>
    </row>
    <row r="9" spans="1:2">
      <c r="A9" s="200" t="s">
        <v>104</v>
      </c>
      <c r="B9" s="213">
        <v>0</v>
      </c>
    </row>
    <row r="10" spans="1:2">
      <c r="A10" s="200" t="s">
        <v>105</v>
      </c>
      <c r="B10" s="202">
        <v>0</v>
      </c>
    </row>
    <row r="11" spans="1:2">
      <c r="A11" s="200" t="s">
        <v>229</v>
      </c>
      <c r="B11" s="202">
        <v>0</v>
      </c>
    </row>
    <row r="12" spans="1:2">
      <c r="A12" s="196" t="s">
        <v>230</v>
      </c>
      <c r="B12" s="197">
        <f>SUM(B8:B11)</f>
        <v>0</v>
      </c>
    </row>
    <row r="13" spans="1:2">
      <c r="A13" s="198" t="s">
        <v>107</v>
      </c>
      <c r="B13" s="214"/>
    </row>
    <row r="14" spans="1:2">
      <c r="A14" s="32" t="s">
        <v>108</v>
      </c>
      <c r="B14" s="201">
        <v>0</v>
      </c>
    </row>
    <row r="15" spans="1:2">
      <c r="A15" s="32" t="s">
        <v>286</v>
      </c>
      <c r="B15" s="201">
        <v>0</v>
      </c>
    </row>
    <row r="16" spans="1:2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13">
        <v>0</v>
      </c>
    </row>
    <row r="22" spans="1:2" s="193" customFormat="1">
      <c r="A22" s="32" t="s">
        <v>231</v>
      </c>
      <c r="B22" s="263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B25</f>
        <v>0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121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2" t="str">
        <f>INICIO!C5</f>
        <v>UNIDADE: UPA 24h LIMOEIRO</v>
      </c>
      <c r="B1" s="44" t="str">
        <f>INICIO!C6</f>
        <v>MÊS: 10/2022</v>
      </c>
      <c r="C1" s="193"/>
    </row>
    <row r="2" spans="1:3">
      <c r="A2" s="386" t="str">
        <f>INICIO!C4</f>
        <v>OS: INSTITUTO DIVA ALVES DO BRASIL - IDAB</v>
      </c>
      <c r="B2" s="387"/>
    </row>
    <row r="3" spans="1:3" ht="14.4" customHeight="1">
      <c r="A3" s="216" t="s">
        <v>240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35962.07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>
      <c r="A9" s="200" t="s">
        <v>104</v>
      </c>
      <c r="B9" s="202">
        <f>69.98+25.91</f>
        <v>95.89</v>
      </c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f>1213799.3</f>
        <v>1213799.3</v>
      </c>
    </row>
    <row r="12" spans="1:3">
      <c r="A12" s="196" t="s">
        <v>230</v>
      </c>
      <c r="B12" s="197">
        <f>SUM(B8:B11)</f>
        <v>1213895.19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01">
        <v>0</v>
      </c>
    </row>
    <row r="22" spans="1:2" s="193" customFormat="1">
      <c r="A22" s="32" t="s">
        <v>231</v>
      </c>
      <c r="B22" s="264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B6</f>
        <v>35962.07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15702.37</v>
      </c>
    </row>
    <row r="33" spans="1:2" ht="15" thickBot="1">
      <c r="A33" s="211" t="s">
        <v>121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2" t="str">
        <f>INICIO!C5</f>
        <v>UNIDADE: UPA 24h LIMOEIRO</v>
      </c>
      <c r="B1" s="44" t="str">
        <f>INICIO!C6</f>
        <v>MÊS: 10/2022</v>
      </c>
    </row>
    <row r="2" spans="1:3">
      <c r="A2" s="386" t="str">
        <f>INICIO!C4</f>
        <v>OS: INSTITUTO DIVA ALVES DO BRASIL - IDAB</v>
      </c>
      <c r="B2" s="387"/>
    </row>
    <row r="3" spans="1:3" ht="13.95" customHeight="1">
      <c r="A3" s="216" t="s">
        <v>226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316.19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 ht="15.6">
      <c r="A9" s="200" t="s">
        <v>104</v>
      </c>
      <c r="B9" s="221">
        <v>1683.81</v>
      </c>
      <c r="C9" s="201"/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v>0</v>
      </c>
    </row>
    <row r="12" spans="1:3">
      <c r="A12" s="196" t="s">
        <v>230</v>
      </c>
      <c r="B12" s="197">
        <f>SUM(B8:B11)</f>
        <v>1683.81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 ht="15.6">
      <c r="A20" s="32" t="s">
        <v>111</v>
      </c>
      <c r="B20" s="222">
        <v>0</v>
      </c>
    </row>
    <row r="21" spans="1:2">
      <c r="A21" s="32" t="s">
        <v>112</v>
      </c>
      <c r="B21" s="213">
        <v>0</v>
      </c>
    </row>
    <row r="22" spans="1:2">
      <c r="A22" s="200" t="s">
        <v>231</v>
      </c>
      <c r="B22" s="201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2000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v>0</v>
      </c>
    </row>
    <row r="29" spans="1:2">
      <c r="A29" s="200" t="s">
        <v>235</v>
      </c>
      <c r="B29" s="210">
        <f>B25</f>
        <v>2000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" thickBot="1">
      <c r="A33" s="211" t="s">
        <v>121</v>
      </c>
      <c r="B33" s="212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15" sqref="B15"/>
    </sheetView>
  </sheetViews>
  <sheetFormatPr defaultColWidth="9.88671875" defaultRowHeight="14.4"/>
  <cols>
    <col min="1" max="1" width="78.109375" style="378" customWidth="1"/>
    <col min="2" max="2" width="19.5546875" style="357" customWidth="1"/>
    <col min="3" max="3" width="10.33203125" style="357" customWidth="1"/>
    <col min="4" max="4" width="2.33203125" style="357" customWidth="1"/>
    <col min="5" max="5" width="10.5546875" style="351" bestFit="1" customWidth="1"/>
    <col min="6" max="6" width="12.6640625" style="352" bestFit="1" customWidth="1"/>
    <col min="7" max="7" width="13.33203125" style="352" customWidth="1"/>
    <col min="8" max="8" width="13" style="352" bestFit="1" customWidth="1"/>
    <col min="9" max="9" width="13.33203125" style="352" customWidth="1"/>
    <col min="10" max="10" width="6.88671875" style="352" bestFit="1" customWidth="1"/>
    <col min="11" max="16384" width="9.88671875" style="352"/>
  </cols>
  <sheetData>
    <row r="1" spans="1:9" s="349" customFormat="1" ht="15.75" customHeight="1">
      <c r="A1" s="400" t="str">
        <f>INICIO!D5</f>
        <v>UPA 24h LIMOEIRO</v>
      </c>
      <c r="B1" s="401"/>
      <c r="C1" s="254"/>
      <c r="D1" s="254"/>
      <c r="E1" s="348"/>
    </row>
    <row r="2" spans="1:9" s="349" customFormat="1" ht="31.95" customHeight="1">
      <c r="A2" s="402" t="s">
        <v>1271</v>
      </c>
      <c r="B2" s="403"/>
      <c r="C2" s="255"/>
      <c r="D2" s="255"/>
      <c r="E2" s="348"/>
    </row>
    <row r="3" spans="1:9" s="349" customFormat="1" ht="20.399999999999999" customHeight="1">
      <c r="A3" s="404" t="s">
        <v>1272</v>
      </c>
      <c r="B3" s="405"/>
      <c r="C3" s="256"/>
      <c r="D3" s="256"/>
      <c r="E3" s="348"/>
    </row>
    <row r="4" spans="1:9" s="349" customFormat="1" ht="4.5" customHeight="1">
      <c r="A4" s="406"/>
      <c r="B4" s="407"/>
      <c r="C4" s="257"/>
      <c r="D4" s="257"/>
      <c r="E4" s="348"/>
    </row>
    <row r="5" spans="1:9" ht="20.100000000000001" customHeight="1">
      <c r="A5" s="408" t="str">
        <f>INICIO!C6</f>
        <v>MÊS: 10/2022</v>
      </c>
      <c r="B5" s="409"/>
      <c r="C5" s="350"/>
      <c r="D5" s="350"/>
    </row>
    <row r="6" spans="1:9" ht="20.100000000000001" customHeight="1">
      <c r="A6" s="196" t="s">
        <v>2180</v>
      </c>
      <c r="B6" s="265">
        <f>563303.79</f>
        <v>563303.79</v>
      </c>
      <c r="C6" s="353"/>
      <c r="D6" s="353"/>
      <c r="F6" s="354"/>
    </row>
    <row r="7" spans="1:9" ht="20.100000000000001" customHeight="1">
      <c r="A7" s="398" t="s">
        <v>2171</v>
      </c>
      <c r="B7" s="399"/>
      <c r="C7" s="355"/>
      <c r="D7" s="355"/>
    </row>
    <row r="8" spans="1:9" ht="20.100000000000001" customHeight="1">
      <c r="A8" s="200" t="s">
        <v>58</v>
      </c>
      <c r="B8" s="259">
        <f>'FLUXO DE CAIXA - CC'!B8+'FLUXO DE CAIXA - CI'!B8+'FUNDO FIXO'!B8</f>
        <v>1328852.44</v>
      </c>
      <c r="C8" s="356"/>
      <c r="D8" s="356"/>
      <c r="E8" s="357"/>
    </row>
    <row r="9" spans="1:9" ht="20.100000000000001" customHeight="1">
      <c r="A9" s="200" t="s">
        <v>104</v>
      </c>
      <c r="B9" s="259">
        <f>557.95+1552.65+276.93+664.84+202.53+486.22</f>
        <v>3741.1200000000008</v>
      </c>
      <c r="C9" s="358"/>
      <c r="D9" s="358"/>
      <c r="F9" s="359"/>
      <c r="G9" s="360"/>
    </row>
    <row r="10" spans="1:9" ht="20.100000000000001" customHeight="1">
      <c r="A10" s="200" t="s">
        <v>105</v>
      </c>
      <c r="B10" s="259">
        <v>27.04</v>
      </c>
      <c r="C10" s="361"/>
      <c r="D10" s="358"/>
      <c r="F10" s="359"/>
      <c r="G10" s="360"/>
    </row>
    <row r="11" spans="1:9" ht="20.100000000000001" customHeight="1">
      <c r="A11" s="196" t="s">
        <v>230</v>
      </c>
      <c r="B11" s="265">
        <f>SUM(B8:B10)</f>
        <v>1332620.6000000001</v>
      </c>
      <c r="C11" s="362"/>
      <c r="D11" s="362"/>
      <c r="E11" s="363"/>
      <c r="F11" s="364"/>
      <c r="G11" s="365"/>
    </row>
    <row r="12" spans="1:9" ht="20.100000000000001" customHeight="1">
      <c r="A12" s="398" t="s">
        <v>2172</v>
      </c>
      <c r="B12" s="399"/>
      <c r="C12" s="366"/>
      <c r="D12" s="366"/>
      <c r="F12" s="367"/>
      <c r="G12" s="368"/>
      <c r="H12" s="369"/>
      <c r="I12" s="363"/>
    </row>
    <row r="13" spans="1:9" ht="20.100000000000001" customHeight="1">
      <c r="A13" s="370" t="s">
        <v>108</v>
      </c>
      <c r="B13" s="259">
        <f>'FLUXO DE CAIXA - CC'!B14+'FLUXO DE CAIXA - CI'!B14+'FUNDO FIXO'!B14</f>
        <v>294403.93000000005</v>
      </c>
      <c r="C13" s="356"/>
      <c r="D13" s="356"/>
      <c r="F13" s="364"/>
    </row>
    <row r="14" spans="1:9" ht="20.100000000000001" customHeight="1">
      <c r="A14" s="370" t="s">
        <v>286</v>
      </c>
      <c r="B14" s="259">
        <f>'FLUXO DE CAIXA - CC'!B15+'FLUXO DE CAIXA - CI'!B15+'FUNDO FIXO'!B15</f>
        <v>124603.10999999999</v>
      </c>
      <c r="C14" s="356"/>
      <c r="D14" s="356"/>
      <c r="F14" s="364"/>
    </row>
    <row r="15" spans="1:9" ht="20.100000000000001" customHeight="1">
      <c r="A15" s="370" t="s">
        <v>2173</v>
      </c>
      <c r="B15" s="259">
        <f>'FLUXO DE CAIXA - CC'!B16+'FLUXO DE CAIXA - CI'!B16+'FUNDO FIXO'!B16</f>
        <v>697245.52000000025</v>
      </c>
      <c r="C15" s="356"/>
      <c r="D15" s="356"/>
      <c r="F15" s="364"/>
    </row>
    <row r="16" spans="1:9" ht="20.100000000000001" customHeight="1">
      <c r="A16" s="370" t="s">
        <v>288</v>
      </c>
      <c r="B16" s="259">
        <f>'FLUXO DE CAIXA - CC'!B17+'FLUXO DE CAIXA - CI'!B17+'FUNDO FIXO'!B17</f>
        <v>81712.09</v>
      </c>
      <c r="C16" s="356"/>
      <c r="D16" s="356"/>
      <c r="F16" s="364"/>
      <c r="H16" s="363"/>
      <c r="I16" s="363"/>
    </row>
    <row r="17" spans="1:9" ht="20.100000000000001" customHeight="1">
      <c r="A17" s="203" t="s">
        <v>232</v>
      </c>
      <c r="B17" s="384">
        <f>SUM(B13:B16)</f>
        <v>1197964.6500000004</v>
      </c>
      <c r="C17" s="371"/>
      <c r="D17" s="371"/>
      <c r="E17" s="363"/>
      <c r="F17" s="363"/>
      <c r="G17" s="369"/>
      <c r="H17" s="363"/>
      <c r="I17" s="363"/>
    </row>
    <row r="18" spans="1:9" ht="20.100000000000001" customHeight="1">
      <c r="A18" s="396" t="s">
        <v>1273</v>
      </c>
      <c r="B18" s="397"/>
      <c r="C18" s="372"/>
      <c r="D18" s="372"/>
      <c r="E18" s="363"/>
      <c r="F18" s="363"/>
      <c r="H18" s="363"/>
      <c r="I18" s="363"/>
    </row>
    <row r="19" spans="1:9" ht="20.100000000000001" customHeight="1">
      <c r="A19" s="196" t="s">
        <v>114</v>
      </c>
      <c r="B19" s="265">
        <f>B6+B11-B17</f>
        <v>697959.73999999976</v>
      </c>
      <c r="C19" s="373"/>
      <c r="D19" s="373"/>
      <c r="F19" s="363"/>
      <c r="G19" s="363"/>
      <c r="H19" s="363"/>
      <c r="I19" s="363"/>
    </row>
    <row r="20" spans="1:9" ht="20.100000000000001" customHeight="1">
      <c r="A20" s="394"/>
      <c r="B20" s="395"/>
      <c r="F20" s="363"/>
      <c r="G20" s="363"/>
      <c r="H20" s="363"/>
      <c r="I20" s="363"/>
    </row>
    <row r="21" spans="1:9" ht="20.100000000000001" customHeight="1">
      <c r="A21" s="196" t="s">
        <v>2179</v>
      </c>
      <c r="B21" s="258"/>
      <c r="C21" s="374"/>
      <c r="D21" s="374"/>
      <c r="F21" s="363"/>
      <c r="H21" s="363"/>
      <c r="I21" s="363"/>
    </row>
    <row r="22" spans="1:9" ht="20.100000000000001" customHeight="1">
      <c r="A22" s="385" t="s">
        <v>2174</v>
      </c>
      <c r="B22" s="259">
        <f>B19</f>
        <v>697959.73999999976</v>
      </c>
      <c r="C22" s="375"/>
      <c r="D22" s="375"/>
      <c r="F22" s="363"/>
      <c r="H22" s="363"/>
      <c r="I22" s="363"/>
    </row>
    <row r="23" spans="1:9" ht="20.100000000000001" customHeight="1">
      <c r="A23" s="200" t="s">
        <v>2175</v>
      </c>
      <c r="B23" s="259">
        <v>0</v>
      </c>
      <c r="C23" s="376"/>
      <c r="D23" s="376"/>
      <c r="F23" s="363"/>
      <c r="I23" s="363"/>
    </row>
    <row r="24" spans="1:9" ht="20.100000000000001" customHeight="1">
      <c r="A24" s="385" t="s">
        <v>2176</v>
      </c>
      <c r="B24" s="259">
        <f>'FLUXO DE CAIXA - CC'!B30+'FLUXO DE CAIXA - CI'!B30+'FLUXO DE CAIXA - CP'!B30+'FUNDO FIXO'!B30</f>
        <v>0</v>
      </c>
      <c r="C24" s="375"/>
      <c r="D24" s="375"/>
      <c r="F24" s="363"/>
    </row>
    <row r="25" spans="1:9" ht="20.100000000000001" customHeight="1">
      <c r="A25" s="200" t="s">
        <v>2177</v>
      </c>
      <c r="B25" s="259">
        <f>'FLUXO DE CAIXA - CC'!B31+'FLUXO DE CAIXA - CI'!B31+'FLUXO DE CAIXA - CP'!B31+'FUNDO FIXO'!B31</f>
        <v>0</v>
      </c>
      <c r="C25" s="375"/>
      <c r="D25" s="375"/>
      <c r="F25" s="363"/>
    </row>
    <row r="26" spans="1:9" ht="20.100000000000001" customHeight="1" thickBot="1">
      <c r="A26" s="383" t="s">
        <v>2178</v>
      </c>
      <c r="B26" s="382">
        <v>0</v>
      </c>
      <c r="C26" s="375"/>
      <c r="D26" s="375"/>
      <c r="F26" s="363"/>
    </row>
    <row r="27" spans="1:9" ht="20.100000000000001" customHeight="1" thickBot="1">
      <c r="A27" s="377" t="s">
        <v>121</v>
      </c>
      <c r="B27" s="266">
        <f>B22+B23+B24-B25-B26</f>
        <v>697959.73999999976</v>
      </c>
      <c r="C27" s="373"/>
      <c r="D27" s="373"/>
      <c r="F27" s="363"/>
    </row>
    <row r="28" spans="1:9">
      <c r="F28" s="363"/>
    </row>
    <row r="29" spans="1:9">
      <c r="A29" s="352"/>
      <c r="B29" s="260"/>
      <c r="C29" s="261"/>
      <c r="D29" s="261"/>
    </row>
    <row r="30" spans="1:9">
      <c r="A30" s="379"/>
      <c r="B30" s="260"/>
      <c r="C30" s="260"/>
      <c r="D30" s="260"/>
    </row>
    <row r="31" spans="1:9">
      <c r="A31" s="260"/>
      <c r="B31" s="380"/>
      <c r="C31" s="380"/>
      <c r="D31" s="380"/>
    </row>
    <row r="32" spans="1:9">
      <c r="A32" s="347"/>
      <c r="C32" s="260"/>
      <c r="D32" s="260"/>
    </row>
    <row r="33" spans="1:10">
      <c r="A33" s="347"/>
      <c r="B33" s="260"/>
      <c r="C33" s="260"/>
      <c r="D33" s="260"/>
    </row>
    <row r="34" spans="1:10">
      <c r="B34" s="260"/>
      <c r="C34" s="260"/>
      <c r="D34" s="260"/>
    </row>
    <row r="35" spans="1:10" ht="14.4" customHeight="1"/>
    <row r="36" spans="1:10" ht="4.2" hidden="1" customHeight="1"/>
    <row r="37" spans="1:10" hidden="1">
      <c r="A37" s="381">
        <f>B27+B6</f>
        <v>1261263.5299999998</v>
      </c>
      <c r="F37" s="363"/>
    </row>
    <row r="38" spans="1:10" ht="4.2" hidden="1" customHeight="1"/>
    <row r="40" spans="1:10">
      <c r="F40" s="363"/>
      <c r="G40" s="363"/>
      <c r="H40" s="363"/>
      <c r="J40" s="363"/>
    </row>
    <row r="41" spans="1:10">
      <c r="F41" s="363"/>
      <c r="G41" s="363"/>
      <c r="H41" s="363"/>
      <c r="J41" s="363"/>
    </row>
    <row r="42" spans="1:10">
      <c r="F42" s="363"/>
      <c r="G42" s="363"/>
      <c r="H42" s="363"/>
      <c r="J42" s="363"/>
    </row>
    <row r="43" spans="1:10">
      <c r="J43" s="363"/>
    </row>
    <row r="44" spans="1:10">
      <c r="J44" s="363"/>
    </row>
  </sheetData>
  <mergeCells count="9">
    <mergeCell ref="A20:B20"/>
    <mergeCell ref="A18:B18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15" t="str">
        <f>INICIO!C5</f>
        <v>UNIDADE: UPA 24h LIMOEIRO</v>
      </c>
      <c r="B1" s="416"/>
      <c r="C1" s="417"/>
      <c r="D1" s="99" t="str">
        <f>INICIO!C6</f>
        <v>MÊS: 10/2022</v>
      </c>
    </row>
    <row r="2" spans="1:4">
      <c r="A2" s="418" t="str">
        <f>INICIO!C4</f>
        <v>OS: INSTITUTO DIVA ALVES DO BRASIL - IDAB</v>
      </c>
      <c r="B2" s="419"/>
      <c r="C2" s="419"/>
      <c r="D2" s="420"/>
    </row>
    <row r="3" spans="1:4">
      <c r="A3" s="421" t="s">
        <v>151</v>
      </c>
      <c r="B3" s="422"/>
      <c r="C3" s="422"/>
      <c r="D3" s="423"/>
    </row>
    <row r="4" spans="1:4">
      <c r="A4" s="424"/>
      <c r="B4" s="425"/>
      <c r="C4" s="425"/>
      <c r="D4" s="426"/>
    </row>
    <row r="5" spans="1:4">
      <c r="A5" s="90" t="s">
        <v>152</v>
      </c>
      <c r="B5" s="91"/>
      <c r="C5" s="91"/>
      <c r="D5" s="92"/>
    </row>
    <row r="6" spans="1:4">
      <c r="A6" s="412"/>
      <c r="B6" s="413"/>
      <c r="C6" s="413"/>
      <c r="D6" s="414"/>
    </row>
    <row r="7" spans="1:4">
      <c r="A7" s="412" t="s">
        <v>334</v>
      </c>
      <c r="B7" s="413"/>
      <c r="C7" s="413"/>
      <c r="D7" s="414"/>
    </row>
    <row r="8" spans="1:4">
      <c r="A8" s="427" t="s">
        <v>335</v>
      </c>
      <c r="B8" s="428"/>
      <c r="C8" s="428"/>
      <c r="D8" s="429"/>
    </row>
    <row r="9" spans="1:4" ht="15.6">
      <c r="A9" s="410" t="s">
        <v>153</v>
      </c>
      <c r="B9" s="411"/>
      <c r="C9" s="411"/>
      <c r="D9" s="82" t="s">
        <v>154</v>
      </c>
    </row>
    <row r="10" spans="1:4" ht="15.6">
      <c r="A10" s="445" t="s">
        <v>242</v>
      </c>
      <c r="B10" s="446"/>
      <c r="C10" s="446"/>
      <c r="D10" s="192">
        <f>'FLUXO DE CAIXA - CP'!B33</f>
        <v>20259.699999999997</v>
      </c>
    </row>
    <row r="11" spans="1:4" ht="15.6">
      <c r="A11" s="445" t="s">
        <v>155</v>
      </c>
      <c r="B11" s="446"/>
      <c r="C11" s="446"/>
      <c r="D11" s="192"/>
    </row>
    <row r="12" spans="1:4" ht="15.6">
      <c r="A12" s="442" t="s">
        <v>156</v>
      </c>
      <c r="B12" s="443"/>
      <c r="C12" s="444"/>
      <c r="D12" s="87">
        <f>D10+D11</f>
        <v>20259.699999999997</v>
      </c>
    </row>
    <row r="13" spans="1:4" ht="15.6">
      <c r="A13" s="430"/>
      <c r="B13" s="431"/>
      <c r="C13" s="431"/>
      <c r="D13" s="432"/>
    </row>
    <row r="14" spans="1:4">
      <c r="A14" s="436" t="s">
        <v>157</v>
      </c>
      <c r="B14" s="437"/>
      <c r="C14" s="437"/>
      <c r="D14" s="438"/>
    </row>
    <row r="15" spans="1:4" ht="15.6">
      <c r="A15" s="85" t="s">
        <v>158</v>
      </c>
      <c r="B15" s="80" t="s">
        <v>159</v>
      </c>
      <c r="C15" s="80" t="s">
        <v>160</v>
      </c>
      <c r="D15" s="83" t="s">
        <v>154</v>
      </c>
    </row>
    <row r="16" spans="1:4" ht="15.6">
      <c r="A16" s="84"/>
      <c r="B16" s="78"/>
      <c r="C16" s="79"/>
      <c r="D16" s="88"/>
    </row>
    <row r="17" spans="1:4" ht="15.6">
      <c r="A17" s="84"/>
      <c r="B17" s="78"/>
      <c r="C17" s="81"/>
      <c r="D17" s="88"/>
    </row>
    <row r="18" spans="1:4" ht="15.6">
      <c r="A18" s="84"/>
      <c r="B18" s="78"/>
      <c r="C18" s="81"/>
      <c r="D18" s="88"/>
    </row>
    <row r="19" spans="1:4" ht="15.6">
      <c r="A19" s="84"/>
      <c r="B19" s="78"/>
      <c r="C19" s="81"/>
      <c r="D19" s="88"/>
    </row>
    <row r="20" spans="1:4" ht="15.6">
      <c r="A20" s="84"/>
      <c r="B20" s="78"/>
      <c r="C20" s="81"/>
      <c r="D20" s="88"/>
    </row>
    <row r="21" spans="1:4" ht="15.6">
      <c r="A21" s="84"/>
      <c r="B21" s="78"/>
      <c r="C21" s="79"/>
      <c r="D21" s="88"/>
    </row>
    <row r="22" spans="1:4" ht="15.6">
      <c r="A22" s="442" t="s">
        <v>161</v>
      </c>
      <c r="B22" s="443"/>
      <c r="C22" s="444"/>
      <c r="D22" s="87">
        <f t="shared" ref="D22" si="0">SUM(A18:D21)</f>
        <v>0</v>
      </c>
    </row>
    <row r="23" spans="1:4" ht="15.6">
      <c r="A23" s="430"/>
      <c r="B23" s="431"/>
      <c r="C23" s="431"/>
      <c r="D23" s="432"/>
    </row>
    <row r="24" spans="1:4">
      <c r="A24" s="436" t="s">
        <v>162</v>
      </c>
      <c r="B24" s="437"/>
      <c r="C24" s="437"/>
      <c r="D24" s="438"/>
    </row>
    <row r="25" spans="1:4" ht="15.6">
      <c r="A25" s="85" t="s">
        <v>158</v>
      </c>
      <c r="B25" s="80" t="s">
        <v>163</v>
      </c>
      <c r="C25" s="80"/>
      <c r="D25" s="83" t="s">
        <v>154</v>
      </c>
    </row>
    <row r="26" spans="1:4" ht="15.6">
      <c r="A26" s="94"/>
      <c r="B26" s="93"/>
      <c r="C26" s="98"/>
      <c r="D26" s="96"/>
    </row>
    <row r="27" spans="1:4" ht="15.6">
      <c r="A27" s="94"/>
      <c r="B27" s="93"/>
      <c r="C27" s="95"/>
      <c r="D27" s="96"/>
    </row>
    <row r="28" spans="1:4" ht="15.6">
      <c r="A28" s="94"/>
      <c r="B28" s="93"/>
      <c r="C28" s="95"/>
      <c r="D28" s="96"/>
    </row>
    <row r="29" spans="1:4" ht="15.6">
      <c r="A29" s="94"/>
      <c r="B29" s="93"/>
      <c r="C29" s="95"/>
      <c r="D29" s="96"/>
    </row>
    <row r="30" spans="1:4" ht="15.6">
      <c r="A30" s="97"/>
      <c r="B30" s="78"/>
      <c r="C30" s="81"/>
      <c r="D30" s="88"/>
    </row>
    <row r="31" spans="1:4" ht="15.6">
      <c r="A31" s="84"/>
      <c r="B31" s="78"/>
      <c r="C31" s="81"/>
      <c r="D31" s="88"/>
    </row>
    <row r="32" spans="1:4" ht="15.6">
      <c r="A32" s="442" t="s">
        <v>164</v>
      </c>
      <c r="B32" s="443"/>
      <c r="C32" s="444"/>
      <c r="D32" s="87">
        <f t="shared" ref="D32" si="1">SUM(A18:D31)</f>
        <v>0</v>
      </c>
    </row>
    <row r="33" spans="1:4" ht="15.6">
      <c r="A33" s="430"/>
      <c r="B33" s="431"/>
      <c r="C33" s="431"/>
      <c r="D33" s="432"/>
    </row>
    <row r="34" spans="1:4">
      <c r="A34" s="439" t="s">
        <v>165</v>
      </c>
      <c r="B34" s="440"/>
      <c r="C34" s="440"/>
      <c r="D34" s="441"/>
    </row>
    <row r="35" spans="1:4" ht="15.6">
      <c r="A35" s="85" t="s">
        <v>158</v>
      </c>
      <c r="B35" s="80" t="s">
        <v>159</v>
      </c>
      <c r="C35" s="80"/>
      <c r="D35" s="83" t="s">
        <v>154</v>
      </c>
    </row>
    <row r="36" spans="1:4" ht="15.6">
      <c r="A36" s="84"/>
      <c r="B36" s="78"/>
      <c r="C36" s="81"/>
      <c r="D36" s="86"/>
    </row>
    <row r="37" spans="1:4" ht="15.6">
      <c r="A37" s="84"/>
      <c r="B37" s="78"/>
      <c r="C37" s="81"/>
      <c r="D37" s="86"/>
    </row>
    <row r="38" spans="1:4" ht="15.6">
      <c r="A38" s="84"/>
      <c r="B38" s="78"/>
      <c r="C38" s="81"/>
      <c r="D38" s="86"/>
    </row>
    <row r="39" spans="1:4" ht="15.6">
      <c r="A39" s="84"/>
      <c r="B39" s="78"/>
      <c r="C39" s="81"/>
      <c r="D39" s="86"/>
    </row>
    <row r="40" spans="1:4" ht="15.6">
      <c r="A40" s="84"/>
      <c r="B40" s="78"/>
      <c r="C40" s="81"/>
      <c r="D40" s="86"/>
    </row>
    <row r="41" spans="1:4" ht="15.6">
      <c r="A41" s="84"/>
      <c r="B41" s="78"/>
      <c r="C41" s="81"/>
      <c r="D41" s="86"/>
    </row>
    <row r="42" spans="1:4" ht="15.6">
      <c r="A42" s="442" t="s">
        <v>166</v>
      </c>
      <c r="B42" s="443"/>
      <c r="C42" s="444"/>
      <c r="D42" s="87">
        <f t="shared" ref="D42" si="2">SUM(A18:D41)</f>
        <v>0</v>
      </c>
    </row>
    <row r="43" spans="1:4" ht="15.6">
      <c r="A43" s="430"/>
      <c r="B43" s="431"/>
      <c r="C43" s="431"/>
      <c r="D43" s="432"/>
    </row>
    <row r="44" spans="1:4" ht="15" thickBot="1">
      <c r="A44" s="433" t="s">
        <v>167</v>
      </c>
      <c r="B44" s="434"/>
      <c r="C44" s="435"/>
      <c r="D44" s="89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8" sqref="B8"/>
    </sheetView>
  </sheetViews>
  <sheetFormatPr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</cols>
  <sheetData>
    <row r="1" spans="1:4">
      <c r="A1" s="450"/>
      <c r="B1" s="451"/>
      <c r="C1" s="223"/>
      <c r="D1" s="452"/>
    </row>
    <row r="2" spans="1:4" ht="21" customHeight="1">
      <c r="A2" s="455" t="s">
        <v>243</v>
      </c>
      <c r="B2" s="456"/>
      <c r="C2" s="224"/>
      <c r="D2" s="453"/>
    </row>
    <row r="3" spans="1:4" ht="13.2" customHeight="1">
      <c r="A3" s="457"/>
      <c r="B3" s="458"/>
      <c r="C3" s="225"/>
      <c r="D3" s="454"/>
    </row>
    <row r="4" spans="1:4" ht="28.2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SUMIF(FINANCEIRO!$H$5:$H$203,C6,FINANCEIRO!$K$5:$K$203)</f>
        <v>222417.36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SUMIF(FINANCEIRO!$H$5:$H$203,C7,FINANCEIRO!$K$5:$K$203)</f>
        <v>0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SUMIF(FINANCEIRO!$H$5:$H$203,C8,FINANCEIRO!$K$5:$K$203)</f>
        <v>9059.5299999999988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SUMIF(FINANCEIRO!$H$5:$H$203,C9,FINANCEIRO!$K$5:$K$203)</f>
        <v>21258.049999999996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SUMIF(FINANCEIRO!$H$5:$H$203,C10,FINANCEIRO!$K$5:$K$203)</f>
        <v>41668.99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SUMIF(FINANCEIRO!$H$5:$H$203,C11,FINANCEIRO!$K$5:$K$203)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SUMIF(FINANCEIRO!$H$5:$H$203,C12,FINANCEIRO!$K$5:$K$203)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SUMIF(FINANCEIRO!$H$5:$H$203,C13,FINANCEIRO!$K$5:$K$203)</f>
        <v>0</v>
      </c>
    </row>
    <row r="14" spans="1:4" s="193" customFormat="1">
      <c r="A14" s="242" t="s">
        <v>252</v>
      </c>
      <c r="B14" s="243" t="s">
        <v>289</v>
      </c>
      <c r="C14" s="232" t="s">
        <v>252</v>
      </c>
      <c r="D14" s="231">
        <f>SUMIF(FINANCEIRO!$H$5:$H$203,C14,FINANCEIRO!$K$5:$K$203)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SUMIF(FINANCEIRO!$H$5:$H$203,C15,FINANCEIRO!$K$5:$K$203)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SUMIF(FINANCEIRO!$H$5:$H$203,C16,FINANCEIRO!$K$5:$K$203)</f>
        <v>294403.93000000005</v>
      </c>
    </row>
    <row r="17" spans="1:4">
      <c r="A17" s="228">
        <v>2</v>
      </c>
      <c r="B17" s="229" t="s">
        <v>255</v>
      </c>
      <c r="C17" s="229"/>
      <c r="D17" s="231"/>
    </row>
    <row r="18" spans="1:4" s="193" customFormat="1">
      <c r="A18" s="244" t="s">
        <v>24</v>
      </c>
      <c r="B18" s="245" t="s">
        <v>256</v>
      </c>
      <c r="C18" s="232" t="s">
        <v>24</v>
      </c>
      <c r="D18" s="231">
        <f>SUMIF(FINANCEIRO!$H$5:$H$203,C18,FINANCEIRO!$K$5:$K$203)</f>
        <v>86494.109999999986</v>
      </c>
    </row>
    <row r="19" spans="1:4" s="193" customFormat="1">
      <c r="A19" s="244" t="s">
        <v>25</v>
      </c>
      <c r="B19" s="245" t="s">
        <v>257</v>
      </c>
      <c r="C19" s="232" t="s">
        <v>25</v>
      </c>
      <c r="D19" s="231">
        <f>SUMIF(FINANCEIRO!$H$5:$H$203,C19,FINANCEIRO!$K$5:$K$203)</f>
        <v>31315.48</v>
      </c>
    </row>
    <row r="20" spans="1:4" s="193" customFormat="1">
      <c r="A20" s="244" t="s">
        <v>26</v>
      </c>
      <c r="B20" s="245" t="s">
        <v>291</v>
      </c>
      <c r="C20" s="232" t="s">
        <v>26</v>
      </c>
      <c r="D20" s="231">
        <f>SUMIF(FINANCEIRO!$H$5:$H$203,C20,FINANCEIRO!$K$5:$K$203)</f>
        <v>0</v>
      </c>
    </row>
    <row r="21" spans="1:4" s="193" customFormat="1">
      <c r="A21" s="244" t="s">
        <v>292</v>
      </c>
      <c r="B21" s="245" t="s">
        <v>293</v>
      </c>
      <c r="C21" s="232" t="s">
        <v>292</v>
      </c>
      <c r="D21" s="231">
        <f>SUMIF(FINANCEIRO!$H$5:$H$203,C21,FINANCEIRO!$K$5:$K$203)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SUMIF(FINANCEIRO!$H$5:$H$203,C22,FINANCEIRO!$K$5:$K$203)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SUMIF(FINANCEIRO!$H$5:$H$203,C23,FINANCEIRO!$K$5:$K$203)</f>
        <v>6793.52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SUMIF(FINANCEIRO!$H$5:$H$203,C24,FINANCEIRO!$K$5:$K$203)</f>
        <v>0</v>
      </c>
    </row>
    <row r="25" spans="1:4">
      <c r="A25" s="233"/>
      <c r="B25" s="234" t="s">
        <v>258</v>
      </c>
      <c r="C25" s="234" t="s">
        <v>62</v>
      </c>
      <c r="D25" s="235">
        <f>SUMIF(FINANCEIRO!$H$5:$H$203,C25,FINANCEIRO!$K$5:$K$203)</f>
        <v>124603.10999999999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SUMIF(FINANCEIRO!$H$5:$H$203,C27,FINANCEIRO!$K$5:$K$203)</f>
        <v>76009.600000000006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SUMIF(FINANCEIRO!$H$5:$H$203,C28,FINANCEIRO!$K$5:$K$203)</f>
        <v>3990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SUMIF(FINANCEIRO!$H$5:$H$203,C29,FINANCEIRO!$K$5:$K$203)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SUMIF(FINANCEIRO!$H$5:$H$203,C30,FINANCEIRO!$K$5:$K$203)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SUMIF(FINANCEIRO!$H$5:$H$203,C31,FINANCEIRO!$K$5:$K$203)</f>
        <v>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SUMIF(FINANCEIRO!$H$5:$H$203,C32,FINANCEIRO!$K$5:$K$203)</f>
        <v>41618.18</v>
      </c>
    </row>
    <row r="33" spans="1:4" s="193" customFormat="1">
      <c r="A33" s="246" t="s">
        <v>33</v>
      </c>
      <c r="B33" s="248" t="s">
        <v>262</v>
      </c>
      <c r="C33" s="232" t="s">
        <v>33</v>
      </c>
      <c r="D33" s="231">
        <f>SUMIF(FINANCEIRO!$H$5:$H$203,C33,FINANCEIRO!$K$5:$K$203)</f>
        <v>6578.11</v>
      </c>
    </row>
    <row r="34" spans="1:4" s="193" customFormat="1">
      <c r="A34" s="246" t="s">
        <v>34</v>
      </c>
      <c r="B34" s="248" t="s">
        <v>263</v>
      </c>
      <c r="C34" s="232" t="s">
        <v>34</v>
      </c>
      <c r="D34" s="231">
        <f>SUMIF(FINANCEIRO!$H$5:$H$203,C34,FINANCEIRO!$K$5:$K$203)</f>
        <v>0</v>
      </c>
    </row>
    <row r="35" spans="1:4" s="193" customFormat="1">
      <c r="A35" s="246" t="s">
        <v>35</v>
      </c>
      <c r="B35" s="248" t="s">
        <v>301</v>
      </c>
      <c r="C35" s="232" t="s">
        <v>35</v>
      </c>
      <c r="D35" s="231">
        <f>SUMIF(FINANCEIRO!$H$5:$H$203,C35,FINANCEIRO!$K$5:$K$203)</f>
        <v>7075</v>
      </c>
    </row>
    <row r="36" spans="1:4" s="193" customFormat="1">
      <c r="A36" s="246" t="s">
        <v>37</v>
      </c>
      <c r="B36" s="248" t="s">
        <v>302</v>
      </c>
      <c r="C36" s="232" t="s">
        <v>37</v>
      </c>
      <c r="D36" s="231">
        <f>SUMIF(FINANCEIRO!$H$5:$H$203,C36,FINANCEIRO!$K$5:$K$203)</f>
        <v>0</v>
      </c>
    </row>
    <row r="37" spans="1:4" s="193" customFormat="1">
      <c r="A37" s="246" t="s">
        <v>265</v>
      </c>
      <c r="B37" s="248" t="s">
        <v>303</v>
      </c>
      <c r="C37" s="232" t="s">
        <v>265</v>
      </c>
      <c r="D37" s="231">
        <f>SUMIF(FINANCEIRO!$H$5:$H$203,C37,FINANCEIRO!$K$5:$K$203)</f>
        <v>4000</v>
      </c>
    </row>
    <row r="38" spans="1:4" s="193" customFormat="1">
      <c r="A38" s="246" t="s">
        <v>267</v>
      </c>
      <c r="B38" s="248" t="s">
        <v>264</v>
      </c>
      <c r="C38" s="232" t="s">
        <v>267</v>
      </c>
      <c r="D38" s="231">
        <f>SUMIF(FINANCEIRO!$H$5:$H$203,C38,FINANCEIRO!$K$5:$K$203)</f>
        <v>19532.75</v>
      </c>
    </row>
    <row r="39" spans="1:4" s="193" customFormat="1">
      <c r="A39" s="246" t="s">
        <v>38</v>
      </c>
      <c r="B39" s="248" t="s">
        <v>46</v>
      </c>
      <c r="C39" s="232" t="s">
        <v>38</v>
      </c>
      <c r="D39" s="231">
        <f>SUMIF(FINANCEIRO!$H$5:$H$203,C39,FINANCEIRO!$K$5:$K$203)</f>
        <v>0</v>
      </c>
    </row>
    <row r="40" spans="1:4" s="193" customFormat="1">
      <c r="A40" s="246" t="s">
        <v>269</v>
      </c>
      <c r="B40" s="248" t="s">
        <v>266</v>
      </c>
      <c r="C40" s="232" t="s">
        <v>269</v>
      </c>
      <c r="D40" s="231">
        <f>SUMIF(FINANCEIRO!$H$5:$H$203,C40,FINANCEIRO!$K$5:$K$203)</f>
        <v>55.71</v>
      </c>
    </row>
    <row r="41" spans="1:4" s="193" customFormat="1">
      <c r="A41" s="246" t="s">
        <v>40</v>
      </c>
      <c r="B41" s="248" t="s">
        <v>268</v>
      </c>
      <c r="C41" s="232" t="s">
        <v>40</v>
      </c>
      <c r="D41" s="231">
        <f>SUMIF(FINANCEIRO!$H$5:$H$203,C41,FINANCEIRO!$K$5:$K$203)</f>
        <v>1087.5</v>
      </c>
    </row>
    <row r="42" spans="1:4" s="193" customFormat="1">
      <c r="A42" s="246" t="s">
        <v>41</v>
      </c>
      <c r="B42" s="248" t="s">
        <v>304</v>
      </c>
      <c r="C42" s="232" t="s">
        <v>41</v>
      </c>
      <c r="D42" s="231">
        <f>SUMIF(FINANCEIRO!$H$5:$H$203,C42,FINANCEIRO!$K$5:$K$203)</f>
        <v>16713.93</v>
      </c>
    </row>
    <row r="43" spans="1:4" s="193" customFormat="1">
      <c r="A43" s="246" t="s">
        <v>42</v>
      </c>
      <c r="B43" s="248" t="s">
        <v>305</v>
      </c>
      <c r="C43" s="232" t="s">
        <v>42</v>
      </c>
      <c r="D43" s="231">
        <f>SUMIF(FINANCEIRO!$H$5:$H$203,C43,FINANCEIRO!$K$5:$K$203)</f>
        <v>16212.7</v>
      </c>
    </row>
    <row r="44" spans="1:4" s="193" customFormat="1">
      <c r="A44" s="246" t="s">
        <v>45</v>
      </c>
      <c r="B44" s="248" t="s">
        <v>53</v>
      </c>
      <c r="C44" s="232" t="s">
        <v>45</v>
      </c>
      <c r="D44" s="231">
        <f>SUMIF(FINANCEIRO!$H$5:$H$203,C44,FINANCEIRO!$K$5:$K$203)</f>
        <v>13520.28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SUMIF(FINANCEIRO!$H$5:$H$203,C45,FINANCEIRO!$K$5:$K$203)</f>
        <v>350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SUMIF(FINANCEIRO!$H$5:$H$203,C46,FINANCEIRO!$K$5:$K$203)</f>
        <v>0</v>
      </c>
    </row>
    <row r="47" spans="1:4" s="193" customFormat="1">
      <c r="A47" s="246" t="s">
        <v>308</v>
      </c>
      <c r="B47" s="248" t="s">
        <v>309</v>
      </c>
      <c r="C47" s="232" t="s">
        <v>308</v>
      </c>
      <c r="D47" s="231">
        <f>SUMIF(FINANCEIRO!$H$5:$H$203,C47,FINANCEIRO!$K$5:$K$203)</f>
        <v>416898.17999999993</v>
      </c>
    </row>
    <row r="48" spans="1:4" s="193" customFormat="1">
      <c r="A48" s="246" t="s">
        <v>310</v>
      </c>
      <c r="B48" s="248" t="s">
        <v>311</v>
      </c>
      <c r="C48" s="232" t="s">
        <v>310</v>
      </c>
      <c r="D48" s="231">
        <f>SUMIF(FINANCEIRO!$H$5:$H$203,C48,FINANCEIRO!$K$5:$K$203)</f>
        <v>16486.399999999998</v>
      </c>
    </row>
    <row r="49" spans="1:4" s="193" customFormat="1">
      <c r="A49" s="246" t="s">
        <v>312</v>
      </c>
      <c r="B49" s="248" t="s">
        <v>313</v>
      </c>
      <c r="C49" s="232" t="s">
        <v>312</v>
      </c>
      <c r="D49" s="231">
        <f>SUMIF(FINANCEIRO!$H$5:$H$203,C49,FINANCEIRO!$K$5:$K$203)</f>
        <v>3138.32</v>
      </c>
    </row>
    <row r="50" spans="1:4" s="193" customFormat="1">
      <c r="A50" s="246" t="s">
        <v>314</v>
      </c>
      <c r="B50" s="248" t="s">
        <v>315</v>
      </c>
      <c r="C50" s="246" t="s">
        <v>314</v>
      </c>
      <c r="D50" s="231">
        <f>SUMIF(FINANCEIRO!$H$5:$H$203,C50,FINANCEIRO!$K$5:$K$203)</f>
        <v>0</v>
      </c>
    </row>
    <row r="51" spans="1:4" s="193" customFormat="1">
      <c r="A51" s="246" t="s">
        <v>316</v>
      </c>
      <c r="B51" s="248" t="s">
        <v>270</v>
      </c>
      <c r="C51" s="246" t="s">
        <v>316</v>
      </c>
      <c r="D51" s="231">
        <f>SUMIF(FINANCEIRO!$H$5:$H$203,C51,FINANCEIRO!$K$5:$K$203)</f>
        <v>20496</v>
      </c>
    </row>
    <row r="52" spans="1:4" s="193" customFormat="1">
      <c r="A52" s="246" t="s">
        <v>317</v>
      </c>
      <c r="B52" s="247" t="s">
        <v>318</v>
      </c>
      <c r="C52" s="246" t="s">
        <v>317</v>
      </c>
      <c r="D52" s="231">
        <f>SUMIF(FINANCEIRO!$H$5:$H$203,C52,FINANCEIRO!$K$5:$K$203)</f>
        <v>0</v>
      </c>
    </row>
    <row r="53" spans="1:4" s="193" customFormat="1">
      <c r="A53" s="246" t="s">
        <v>319</v>
      </c>
      <c r="B53" s="248" t="s">
        <v>320</v>
      </c>
      <c r="C53" s="246" t="s">
        <v>319</v>
      </c>
      <c r="D53" s="231">
        <f>SUMIF(FINANCEIRO!$H$5:$H$203,C53,FINANCEIRO!$K$5:$K$203)</f>
        <v>222.57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SUMIF(FINANCEIRO!$H$5:$H$203,C54,FINANCEIRO!$K$5:$K$203)</f>
        <v>18089.399999999998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SUMIF(FINANCEIRO!$H$5:$H$203,C55,FINANCEIRO!$K$5:$K$203)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SUMIF(FINANCEIRO!$H$5:$H$203,C56,FINANCEIRO!$K$5:$K$203)</f>
        <v>5835.3000000000011</v>
      </c>
    </row>
    <row r="57" spans="1:4">
      <c r="A57" s="246" t="s">
        <v>327</v>
      </c>
      <c r="B57" s="251" t="s">
        <v>226</v>
      </c>
      <c r="C57" s="253" t="s">
        <v>327</v>
      </c>
      <c r="D57" s="231">
        <f>SUMIF(FINANCEIRO!$H$5:$H$203,C57,FINANCEIRO!$K$5:$K$203)</f>
        <v>1985.59</v>
      </c>
    </row>
    <row r="58" spans="1:4" s="193" customFormat="1">
      <c r="A58" s="246" t="s">
        <v>328</v>
      </c>
      <c r="B58" s="251" t="s">
        <v>1221</v>
      </c>
      <c r="C58" s="253" t="s">
        <v>328</v>
      </c>
      <c r="D58" s="231">
        <f>SUMIF(FINANCEIRO!$H$5:$H$203,C58,FINANCEIRO!$K$5:$K$203)</f>
        <v>0</v>
      </c>
    </row>
    <row r="59" spans="1:4" s="193" customFormat="1">
      <c r="A59" s="246" t="s">
        <v>1223</v>
      </c>
      <c r="B59" s="251" t="s">
        <v>1222</v>
      </c>
      <c r="C59" s="253" t="s">
        <v>1223</v>
      </c>
      <c r="D59" s="231">
        <f>SUMIF(FINANCEIRO!$H$5:$H$203,C59,FINANCEIRO!$K$5:$K$203)</f>
        <v>2400</v>
      </c>
    </row>
    <row r="60" spans="1:4" s="193" customFormat="1">
      <c r="A60" s="246" t="s">
        <v>1225</v>
      </c>
      <c r="B60" s="251" t="s">
        <v>1224</v>
      </c>
      <c r="C60" s="253" t="s">
        <v>1225</v>
      </c>
      <c r="D60" s="231">
        <f>SUMIF(FINANCEIRO!$H$5:$H$203,C60,FINANCEIRO!$K$5:$K$203)</f>
        <v>0</v>
      </c>
    </row>
    <row r="61" spans="1:4" s="193" customFormat="1">
      <c r="A61" s="246" t="s">
        <v>1227</v>
      </c>
      <c r="B61" s="251" t="s">
        <v>1226</v>
      </c>
      <c r="C61" s="253" t="s">
        <v>1227</v>
      </c>
      <c r="D61" s="231">
        <f>SUMIF(FINANCEIRO!$H$5:$H$203,C61,FINANCEIRO!$K$5:$K$203)</f>
        <v>0</v>
      </c>
    </row>
    <row r="62" spans="1:4" s="193" customFormat="1">
      <c r="A62" s="246" t="s">
        <v>1229</v>
      </c>
      <c r="B62" s="251" t="s">
        <v>1228</v>
      </c>
      <c r="C62" s="253" t="s">
        <v>1229</v>
      </c>
      <c r="D62" s="231">
        <f>SUMIF(FINANCEIRO!$H$5:$H$203,C62,FINANCEIRO!$K$5:$K$203)</f>
        <v>0</v>
      </c>
    </row>
    <row r="63" spans="1:4" s="193" customFormat="1">
      <c r="A63" s="246" t="s">
        <v>1231</v>
      </c>
      <c r="B63" s="251" t="s">
        <v>1230</v>
      </c>
      <c r="C63" s="253" t="s">
        <v>1231</v>
      </c>
      <c r="D63" s="231">
        <f>SUMIF(FINANCEIRO!$H$5:$H$203,C63,FINANCEIRO!$K$5:$K$203)</f>
        <v>0</v>
      </c>
    </row>
    <row r="64" spans="1:4" s="193" customFormat="1">
      <c r="A64" s="246" t="s">
        <v>1233</v>
      </c>
      <c r="B64" s="251" t="s">
        <v>1232</v>
      </c>
      <c r="C64" s="253" t="s">
        <v>1233</v>
      </c>
      <c r="D64" s="231">
        <f>SUMIF(FINANCEIRO!$H$5:$H$203,C64,FINANCEIRO!$K$5:$K$203)</f>
        <v>0</v>
      </c>
    </row>
    <row r="65" spans="1:4" s="193" customFormat="1">
      <c r="A65" s="246" t="s">
        <v>1235</v>
      </c>
      <c r="B65" s="251" t="s">
        <v>1234</v>
      </c>
      <c r="C65" s="253" t="s">
        <v>1235</v>
      </c>
      <c r="D65" s="231">
        <f>SUMIF(FINANCEIRO!$H$5:$H$203,C65,FINANCEIRO!$K$5:$K$203)</f>
        <v>4950</v>
      </c>
    </row>
    <row r="66" spans="1:4" s="193" customFormat="1">
      <c r="A66" s="246" t="s">
        <v>1237</v>
      </c>
      <c r="B66" s="251" t="s">
        <v>1236</v>
      </c>
      <c r="C66" s="253" t="s">
        <v>1237</v>
      </c>
      <c r="D66" s="231">
        <f>SUMIF(FINANCEIRO!$H$5:$H$203,C66,FINANCEIRO!$K$5:$K$203)</f>
        <v>0</v>
      </c>
    </row>
    <row r="67" spans="1:4" s="193" customFormat="1">
      <c r="A67" s="246" t="s">
        <v>1239</v>
      </c>
      <c r="B67" s="251" t="s">
        <v>1238</v>
      </c>
      <c r="C67" s="253" t="s">
        <v>1239</v>
      </c>
      <c r="D67" s="231">
        <f>SUMIF(FINANCEIRO!$H$5:$H$203,C67,FINANCEIRO!$K$5:$K$203)</f>
        <v>0</v>
      </c>
    </row>
    <row r="68" spans="1:4" s="193" customFormat="1">
      <c r="A68" s="246" t="s">
        <v>1241</v>
      </c>
      <c r="B68" s="251" t="s">
        <v>1240</v>
      </c>
      <c r="C68" s="253" t="s">
        <v>1241</v>
      </c>
      <c r="D68" s="231">
        <f>SUMIF(FINANCEIRO!$H$5:$H$203,C68,FINANCEIRO!$K$5:$K$203)</f>
        <v>0</v>
      </c>
    </row>
    <row r="69" spans="1:4" s="193" customFormat="1">
      <c r="A69" s="246" t="s">
        <v>1243</v>
      </c>
      <c r="B69" s="251" t="s">
        <v>1242</v>
      </c>
      <c r="C69" s="253" t="s">
        <v>1243</v>
      </c>
      <c r="D69" s="231">
        <f>SUMIF(FINANCEIRO!$H$5:$H$203,C69,FINANCEIRO!$K$5:$K$203)</f>
        <v>0</v>
      </c>
    </row>
    <row r="70" spans="1:4" s="193" customFormat="1">
      <c r="A70" s="246" t="s">
        <v>1244</v>
      </c>
      <c r="B70" s="248" t="s">
        <v>253</v>
      </c>
      <c r="C70" s="253" t="s">
        <v>1244</v>
      </c>
      <c r="D70" s="231">
        <f>SUMIF(FINANCEIRO!$H$5:$H$203,C70,FINANCEIRO!$K$5:$K$203)</f>
        <v>0</v>
      </c>
    </row>
    <row r="71" spans="1:4">
      <c r="A71" s="233"/>
      <c r="B71" s="234" t="s">
        <v>272</v>
      </c>
      <c r="C71" s="234" t="s">
        <v>63</v>
      </c>
      <c r="D71" s="235">
        <f>SUMIF(FINANCEIRO!$H$5:$H$203,C71,FINANCEIRO!$K$5:$K$203)</f>
        <v>697245.52000000025</v>
      </c>
    </row>
    <row r="72" spans="1:4">
      <c r="A72" s="228">
        <v>4</v>
      </c>
      <c r="B72" s="229" t="s">
        <v>273</v>
      </c>
      <c r="C72" s="229"/>
      <c r="D72" s="231"/>
    </row>
    <row r="73" spans="1:4">
      <c r="A73" s="249" t="s">
        <v>47</v>
      </c>
      <c r="B73" s="250" t="s">
        <v>274</v>
      </c>
      <c r="C73" s="249" t="s">
        <v>47</v>
      </c>
      <c r="D73" s="231">
        <f>SUMIF(FINANCEIRO!$H$5:$H$203,C73,FINANCEIRO!$K$5:$K$203)</f>
        <v>13325</v>
      </c>
    </row>
    <row r="74" spans="1:4">
      <c r="A74" s="249" t="s">
        <v>48</v>
      </c>
      <c r="B74" s="250" t="s">
        <v>275</v>
      </c>
      <c r="C74" s="249" t="s">
        <v>48</v>
      </c>
      <c r="D74" s="231">
        <f>SUMIF(FINANCEIRO!$H$5:$H$203,C74,FINANCEIRO!$K$5:$K$203)</f>
        <v>0</v>
      </c>
    </row>
    <row r="75" spans="1:4">
      <c r="A75" s="249" t="s">
        <v>49</v>
      </c>
      <c r="B75" s="250" t="s">
        <v>276</v>
      </c>
      <c r="C75" s="249" t="s">
        <v>49</v>
      </c>
      <c r="D75" s="231">
        <f>SUMIF(FINANCEIRO!$H$5:$H$203,C75,FINANCEIRO!$K$5:$K$203)</f>
        <v>0</v>
      </c>
    </row>
    <row r="76" spans="1:4">
      <c r="A76" s="249" t="s">
        <v>50</v>
      </c>
      <c r="B76" s="250" t="s">
        <v>277</v>
      </c>
      <c r="C76" s="249" t="s">
        <v>50</v>
      </c>
      <c r="D76" s="231">
        <f>SUMIF(FINANCEIRO!$H$5:$H$203,C76,FINANCEIRO!$K$5:$K$203)</f>
        <v>0</v>
      </c>
    </row>
    <row r="77" spans="1:4" s="193" customFormat="1">
      <c r="A77" s="249" t="s">
        <v>51</v>
      </c>
      <c r="B77" s="250" t="s">
        <v>278</v>
      </c>
      <c r="C77" s="249" t="s">
        <v>51</v>
      </c>
      <c r="D77" s="231">
        <f>SUMIF(FINANCEIRO!$H$5:$H$203,C77,FINANCEIRO!$K$5:$K$203)</f>
        <v>0</v>
      </c>
    </row>
    <row r="78" spans="1:4" s="193" customFormat="1">
      <c r="A78" s="249" t="s">
        <v>52</v>
      </c>
      <c r="B78" s="250" t="s">
        <v>279</v>
      </c>
      <c r="C78" s="249" t="s">
        <v>52</v>
      </c>
      <c r="D78" s="231">
        <f>SUMIF(FINANCEIRO!$H$5:$H$203,C78,FINANCEIRO!$K$5:$K$203)</f>
        <v>6475.65</v>
      </c>
    </row>
    <row r="79" spans="1:4">
      <c r="A79" s="249" t="s">
        <v>280</v>
      </c>
      <c r="B79" s="250" t="s">
        <v>329</v>
      </c>
      <c r="C79" s="249" t="s">
        <v>280</v>
      </c>
      <c r="D79" s="231">
        <f>SUMIF(FINANCEIRO!$H$5:$H$203,C79,FINANCEIRO!$K$5:$K$203)</f>
        <v>1264.83</v>
      </c>
    </row>
    <row r="80" spans="1:4">
      <c r="A80" s="249" t="s">
        <v>330</v>
      </c>
      <c r="B80" s="250" t="s">
        <v>331</v>
      </c>
      <c r="C80" s="249" t="s">
        <v>330</v>
      </c>
      <c r="D80" s="231">
        <f>SUMIF(FINANCEIRO!$H$5:$H$203,C80,FINANCEIRO!$K$5:$K$203)</f>
        <v>60646.61</v>
      </c>
    </row>
    <row r="81" spans="1:4">
      <c r="A81" s="249" t="s">
        <v>332</v>
      </c>
      <c r="B81" s="250" t="s">
        <v>253</v>
      </c>
      <c r="C81" s="249" t="s">
        <v>332</v>
      </c>
      <c r="D81" s="231">
        <f>SUMIF(FINANCEIRO!$H$5:$H$203,C81,FINANCEIRO!$K$5:$K$203)</f>
        <v>0</v>
      </c>
    </row>
    <row r="82" spans="1:4">
      <c r="A82" s="233"/>
      <c r="B82" s="234" t="s">
        <v>281</v>
      </c>
      <c r="C82" s="234" t="s">
        <v>64</v>
      </c>
      <c r="D82" s="235">
        <f>SUMIF(FINANCEIRO!$H$5:$H$203,C82,FINANCEIRO!$K$5:$K$203)</f>
        <v>81712.09</v>
      </c>
    </row>
    <row r="83" spans="1:4">
      <c r="A83" s="233" t="s">
        <v>8</v>
      </c>
      <c r="B83" s="234" t="s">
        <v>282</v>
      </c>
      <c r="C83" s="234"/>
      <c r="D83" s="235">
        <f>D82+D71+D25+D16</f>
        <v>1197964.6500000004</v>
      </c>
    </row>
    <row r="84" spans="1:4">
      <c r="A84" s="233" t="s">
        <v>43</v>
      </c>
      <c r="B84" s="234" t="s">
        <v>44</v>
      </c>
      <c r="C84" s="234"/>
      <c r="D84" s="235">
        <f>SUMIF(FINANCEIRO!$H$5:$H$203,C84,FINANCEIRO!$K$5:$K$203)</f>
        <v>0</v>
      </c>
    </row>
    <row r="85" spans="1:4">
      <c r="A85" s="459" t="s">
        <v>283</v>
      </c>
      <c r="B85" s="460"/>
      <c r="C85" s="460"/>
      <c r="D85" s="461"/>
    </row>
    <row r="86" spans="1:4">
      <c r="A86" s="447" t="s">
        <v>284</v>
      </c>
      <c r="B86" s="448"/>
      <c r="C86" s="448"/>
      <c r="D86" s="449"/>
    </row>
    <row r="87" spans="1:4">
      <c r="A87" s="447" t="s">
        <v>285</v>
      </c>
      <c r="B87" s="448"/>
      <c r="C87" s="448"/>
      <c r="D87" s="44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7" t="str">
        <f>INICIO!C5</f>
        <v>UNIDADE: UPA 24h LIMOEIRO</v>
      </c>
      <c r="B1" s="26" t="str">
        <f>INICIO!C6</f>
        <v>MÊS: 10/2022</v>
      </c>
    </row>
    <row r="2" spans="1:2">
      <c r="A2" s="462" t="str">
        <f>INICIO!C4</f>
        <v>OS: INSTITUTO DIVA ALVES DO BRASIL - IDAB</v>
      </c>
      <c r="B2" s="463"/>
    </row>
    <row r="3" spans="1:2">
      <c r="A3" s="464" t="s">
        <v>65</v>
      </c>
      <c r="B3" s="465"/>
    </row>
    <row r="4" spans="1:2">
      <c r="A4" s="466"/>
      <c r="B4" s="467"/>
    </row>
    <row r="5" spans="1:2" ht="15.6">
      <c r="A5" s="468" t="s">
        <v>66</v>
      </c>
      <c r="B5" s="469"/>
    </row>
    <row r="6" spans="1:2">
      <c r="A6" s="3" t="s">
        <v>67</v>
      </c>
      <c r="B6" s="4">
        <f>FINANCEIRO!L3</f>
        <v>0</v>
      </c>
    </row>
    <row r="7" spans="1:2">
      <c r="A7" s="5" t="s">
        <v>68</v>
      </c>
      <c r="B7" s="6"/>
    </row>
    <row r="8" spans="1:2" ht="15.6">
      <c r="A8" s="7" t="s">
        <v>69</v>
      </c>
      <c r="B8" s="8" t="e">
        <f>SUMIF([1]Balancete!$E$9:$E$268,"3.1.10.1",[1]Balancete!$X$9:$X$268)-SUMIF([1]Balancete!$E$9:$E$268,"3.1.10.1",[1]Balancete!$AB$9:$AB$268)</f>
        <v>#VALUE!</v>
      </c>
    </row>
    <row r="9" spans="1:2" ht="15.6">
      <c r="A9" s="9" t="s">
        <v>70</v>
      </c>
      <c r="B9" s="10">
        <v>0</v>
      </c>
    </row>
    <row r="10" spans="1:2" ht="15.6">
      <c r="A10" s="7" t="s">
        <v>71</v>
      </c>
      <c r="B10" s="8">
        <v>0</v>
      </c>
    </row>
    <row r="11" spans="1:2" ht="15.6">
      <c r="A11" s="9" t="s">
        <v>72</v>
      </c>
      <c r="B11" s="10">
        <v>0</v>
      </c>
    </row>
    <row r="12" spans="1:2">
      <c r="A12" s="11" t="s">
        <v>73</v>
      </c>
      <c r="B12" s="12">
        <v>0</v>
      </c>
    </row>
    <row r="13" spans="1:2" ht="15.6">
      <c r="A13" s="7" t="s">
        <v>74</v>
      </c>
      <c r="B13" s="8" t="e">
        <f>SUMIF([1]Balancete!$E$9:$E$268,"3.1.30.1",[1]Balancete!$X$9:$X$268)-SUMIF([1]Balancete!$E$9:$E$268,"3.1.30.1",[1]Balancete!$AB$9:$AB$268)</f>
        <v>#VALUE!</v>
      </c>
    </row>
    <row r="14" spans="1:2" ht="15.6">
      <c r="A14" s="9" t="s">
        <v>75</v>
      </c>
      <c r="B14" s="10">
        <v>0</v>
      </c>
    </row>
    <row r="15" spans="1:2" ht="15.6">
      <c r="A15" s="7" t="s">
        <v>76</v>
      </c>
      <c r="B15" s="8">
        <v>0</v>
      </c>
    </row>
    <row r="16" spans="1:2" ht="15.6">
      <c r="A16" s="9" t="s">
        <v>77</v>
      </c>
      <c r="B16" s="10"/>
    </row>
    <row r="17" spans="1:2">
      <c r="A17" s="11" t="s">
        <v>78</v>
      </c>
      <c r="B17" s="12">
        <v>0</v>
      </c>
    </row>
    <row r="18" spans="1:2">
      <c r="A18" s="3" t="s">
        <v>79</v>
      </c>
      <c r="B18" s="13">
        <f>B12+B17</f>
        <v>0</v>
      </c>
    </row>
    <row r="19" spans="1:2">
      <c r="A19" s="14" t="s">
        <v>80</v>
      </c>
      <c r="B19" s="15"/>
    </row>
    <row r="20" spans="1:2" ht="15.6">
      <c r="A20" s="7" t="s">
        <v>81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6">
      <c r="A21" s="9" t="s">
        <v>82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6">
      <c r="A22" s="7" t="s">
        <v>83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6">
      <c r="A23" s="9" t="s">
        <v>84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6">
      <c r="A24" s="7" t="s">
        <v>85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6">
      <c r="A25" s="9" t="s">
        <v>86</v>
      </c>
      <c r="B25" s="24">
        <v>0</v>
      </c>
    </row>
    <row r="26" spans="1:2">
      <c r="A26" s="11" t="s">
        <v>87</v>
      </c>
      <c r="B26" s="12" t="e">
        <f>SUM(B20:B24)</f>
        <v>#VALUE!</v>
      </c>
    </row>
    <row r="27" spans="1:2">
      <c r="A27" s="16" t="s">
        <v>88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89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90</v>
      </c>
      <c r="B29" s="25">
        <v>0</v>
      </c>
    </row>
    <row r="30" spans="1:2">
      <c r="A30" s="16" t="s">
        <v>91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92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93</v>
      </c>
      <c r="B32" s="13" t="e">
        <f>SUM(B26:B31)</f>
        <v>#VALUE!</v>
      </c>
    </row>
    <row r="33" spans="1:2">
      <c r="A33" s="14" t="s">
        <v>94</v>
      </c>
      <c r="B33" s="149"/>
    </row>
    <row r="34" spans="1:2" ht="15.6">
      <c r="A34" s="7" t="s">
        <v>95</v>
      </c>
      <c r="B34" s="8" t="e">
        <f>SUMIF([1]Balancete!$E$9:$E$268,"1.2.20.5",[1]Balancete!$X$9:$X$268)-SUMIF([1]Balancete!$E$9:$E$268,"1.2.20.5",[1]Balancete!$AB$9:$AB$268)</f>
        <v>#VALUE!</v>
      </c>
    </row>
    <row r="35" spans="1:2" ht="15.6">
      <c r="A35" s="9" t="s">
        <v>96</v>
      </c>
      <c r="B35" s="10">
        <v>0</v>
      </c>
    </row>
    <row r="36" spans="1:2" ht="15.6">
      <c r="A36" s="7" t="s">
        <v>97</v>
      </c>
      <c r="B36" s="8">
        <v>0</v>
      </c>
    </row>
    <row r="37" spans="1:2" ht="15.6">
      <c r="A37" s="9" t="s">
        <v>98</v>
      </c>
      <c r="B37" s="10">
        <v>0</v>
      </c>
    </row>
    <row r="38" spans="1:2" ht="15.6">
      <c r="A38" s="17" t="s">
        <v>99</v>
      </c>
      <c r="B38" s="18">
        <v>0</v>
      </c>
    </row>
    <row r="39" spans="1:2">
      <c r="A39" s="3" t="s">
        <v>100</v>
      </c>
      <c r="B39" s="13" t="e">
        <f>SUM(B34:B38)</f>
        <v>#VALUE!</v>
      </c>
    </row>
    <row r="40" spans="1:2">
      <c r="A40" s="19" t="s">
        <v>101</v>
      </c>
      <c r="B40" s="20" t="e">
        <f>SUM(B32+B39)</f>
        <v>#VALUE!</v>
      </c>
    </row>
    <row r="41" spans="1:2" ht="15" thickBot="1">
      <c r="A41" s="1" t="s">
        <v>102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  <col min="5" max="16384" width="8.88671875" style="193"/>
  </cols>
  <sheetData>
    <row r="1" spans="1:4">
      <c r="A1" s="450"/>
      <c r="B1" s="451"/>
      <c r="C1" s="239"/>
      <c r="D1" s="452"/>
    </row>
    <row r="2" spans="1:4" ht="21" customHeight="1">
      <c r="A2" s="455" t="s">
        <v>243</v>
      </c>
      <c r="B2" s="456"/>
      <c r="C2" s="240"/>
      <c r="D2" s="453"/>
    </row>
    <row r="3" spans="1:4" ht="13.2" customHeight="1">
      <c r="A3" s="457"/>
      <c r="B3" s="458"/>
      <c r="C3" s="241"/>
      <c r="D3" s="454"/>
    </row>
    <row r="4" spans="1:4" ht="28.2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SUMIF(FINANCEIRO!$H$5:$H$203,C6,FINANCEIRO!$K$5:$K$203)</f>
        <v>222417.36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SUMIF(FINANCEIRO!$H$5:$H$203,C7,FINANCEIRO!$K$5:$K$203)</f>
        <v>0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SUMIF(FINANCEIRO!$H$5:$H$203,C8,FINANCEIRO!$K$5:$K$203)</f>
        <v>9059.5299999999988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SUMIF(FINANCEIRO!$H$5:$H$203,C9,FINANCEIRO!$K$5:$K$203)</f>
        <v>21258.049999999996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SUMIF(FINANCEIRO!$H$5:$H$203,C10,FINANCEIRO!$K$5:$K$203)</f>
        <v>41668.99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SUMIF(FINANCEIRO!$H$5:$H$203,C11,FINANCEIRO!$K$5:$K$203)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SUMIF(FINANCEIRO!$H$5:$H$203,C12,FINANCEIRO!$K$5:$K$203)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SUMIF(FINANCEIRO!$H$5:$H$203,C13,FINANCEIRO!$K$5:$K$203)</f>
        <v>0</v>
      </c>
    </row>
    <row r="14" spans="1:4">
      <c r="A14" s="242" t="s">
        <v>252</v>
      </c>
      <c r="B14" s="243" t="s">
        <v>289</v>
      </c>
      <c r="C14" s="232" t="s">
        <v>252</v>
      </c>
      <c r="D14" s="231">
        <f>SUMIF(FINANCEIRO!$H$5:$H$203,C14,FINANCEIRO!$K$5:$K$203)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SUMIF(FINANCEIRO!$H$5:$H$203,C15,FINANCEIRO!$K$5:$K$203)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SUMIF(FINANCEIRO!$H$5:$H$203,C16,FINANCEIRO!$K$5:$K$203)</f>
        <v>294403.93000000005</v>
      </c>
    </row>
    <row r="17" spans="1:4">
      <c r="A17" s="228">
        <v>2</v>
      </c>
      <c r="B17" s="229" t="s">
        <v>255</v>
      </c>
      <c r="C17" s="229"/>
      <c r="D17" s="231"/>
    </row>
    <row r="18" spans="1:4">
      <c r="A18" s="244" t="s">
        <v>24</v>
      </c>
      <c r="B18" s="245" t="s">
        <v>256</v>
      </c>
      <c r="C18" s="232" t="s">
        <v>24</v>
      </c>
      <c r="D18" s="231">
        <f>SUMIF(FINANCEIRO!$H$5:$H$203,C18,FINANCEIRO!$K$5:$K$203)</f>
        <v>86494.109999999986</v>
      </c>
    </row>
    <row r="19" spans="1:4">
      <c r="A19" s="244" t="s">
        <v>25</v>
      </c>
      <c r="B19" s="245" t="s">
        <v>257</v>
      </c>
      <c r="C19" s="232" t="s">
        <v>25</v>
      </c>
      <c r="D19" s="231">
        <f>SUMIF(FINANCEIRO!$H$5:$H$203,C19,FINANCEIRO!$K$5:$K$203)</f>
        <v>31315.48</v>
      </c>
    </row>
    <row r="20" spans="1:4">
      <c r="A20" s="244" t="s">
        <v>26</v>
      </c>
      <c r="B20" s="245" t="s">
        <v>291</v>
      </c>
      <c r="C20" s="232" t="s">
        <v>26</v>
      </c>
      <c r="D20" s="231">
        <f>SUMIF(FINANCEIRO!$H$5:$H$203,C20,FINANCEIRO!$K$5:$K$203)</f>
        <v>0</v>
      </c>
    </row>
    <row r="21" spans="1:4">
      <c r="A21" s="244" t="s">
        <v>292</v>
      </c>
      <c r="B21" s="245" t="s">
        <v>293</v>
      </c>
      <c r="C21" s="232" t="s">
        <v>292</v>
      </c>
      <c r="D21" s="231">
        <f>SUMIF(FINANCEIRO!$H$5:$H$203,C21,FINANCEIRO!$K$5:$K$203)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SUMIF(FINANCEIRO!$H$5:$H$203,C22,FINANCEIRO!$K$5:$K$203)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SUMIF(FINANCEIRO!$H$5:$H$203,C23,FINANCEIRO!$K$5:$K$203)</f>
        <v>6793.52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SUMIF(FINANCEIRO!$H$5:$H$203,C24,FINANCEIRO!$K$5:$K$203)</f>
        <v>0</v>
      </c>
    </row>
    <row r="25" spans="1:4">
      <c r="A25" s="233"/>
      <c r="B25" s="234" t="s">
        <v>258</v>
      </c>
      <c r="C25" s="234" t="s">
        <v>62</v>
      </c>
      <c r="D25" s="235">
        <f>SUMIF(FINANCEIRO!$H$5:$H$203,C25,FINANCEIRO!$K$5:$K$203)</f>
        <v>124603.10999999999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SUMIF(FINANCEIRO!$H$5:$H$203,C27,FINANCEIRO!$K$5:$K$203)</f>
        <v>76009.600000000006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SUMIF(FINANCEIRO!$H$5:$H$203,C28,FINANCEIRO!$K$5:$K$203)</f>
        <v>3990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SUMIF(FINANCEIRO!$H$5:$H$203,C29,FINANCEIRO!$K$5:$K$203)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SUMIF(FINANCEIRO!$H$5:$H$203,C30,FINANCEIRO!$K$5:$K$203)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SUMIF(FINANCEIRO!$H$5:$H$203,C31,FINANCEIRO!$K$5:$K$203)</f>
        <v>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SUMIF(FINANCEIRO!$H$5:$H$203,C32,FINANCEIRO!$K$5:$K$203)</f>
        <v>41618.18</v>
      </c>
    </row>
    <row r="33" spans="1:4">
      <c r="A33" s="246" t="s">
        <v>33</v>
      </c>
      <c r="B33" s="248" t="s">
        <v>262</v>
      </c>
      <c r="C33" s="232" t="s">
        <v>33</v>
      </c>
      <c r="D33" s="231">
        <f>SUMIF(FINANCEIRO!$H$5:$H$203,C33,FINANCEIRO!$K$5:$K$203)</f>
        <v>6578.11</v>
      </c>
    </row>
    <row r="34" spans="1:4">
      <c r="A34" s="246" t="s">
        <v>34</v>
      </c>
      <c r="B34" s="248" t="s">
        <v>263</v>
      </c>
      <c r="C34" s="232" t="s">
        <v>34</v>
      </c>
      <c r="D34" s="231">
        <f>SUMIF(FINANCEIRO!$H$5:$H$203,C34,FINANCEIRO!$K$5:$K$203)</f>
        <v>0</v>
      </c>
    </row>
    <row r="35" spans="1:4">
      <c r="A35" s="246" t="s">
        <v>35</v>
      </c>
      <c r="B35" s="248" t="s">
        <v>301</v>
      </c>
      <c r="C35" s="232" t="s">
        <v>35</v>
      </c>
      <c r="D35" s="231">
        <f>SUMIF(FINANCEIRO!$H$5:$H$203,C35,FINANCEIRO!$K$5:$K$203)</f>
        <v>7075</v>
      </c>
    </row>
    <row r="36" spans="1:4">
      <c r="A36" s="246" t="s">
        <v>37</v>
      </c>
      <c r="B36" s="248" t="s">
        <v>302</v>
      </c>
      <c r="C36" s="232" t="s">
        <v>37</v>
      </c>
      <c r="D36" s="231">
        <f>SUMIF(FINANCEIRO!$H$5:$H$203,C36,FINANCEIRO!$K$5:$K$203)</f>
        <v>0</v>
      </c>
    </row>
    <row r="37" spans="1:4">
      <c r="A37" s="246" t="s">
        <v>265</v>
      </c>
      <c r="B37" s="248" t="s">
        <v>303</v>
      </c>
      <c r="C37" s="232" t="s">
        <v>265</v>
      </c>
      <c r="D37" s="231">
        <f>SUMIF(FINANCEIRO!$H$5:$H$203,C37,FINANCEIRO!$K$5:$K$203)</f>
        <v>4000</v>
      </c>
    </row>
    <row r="38" spans="1:4">
      <c r="A38" s="246" t="s">
        <v>267</v>
      </c>
      <c r="B38" s="248" t="s">
        <v>264</v>
      </c>
      <c r="C38" s="232" t="s">
        <v>267</v>
      </c>
      <c r="D38" s="231">
        <f>SUMIF(FINANCEIRO!$H$5:$H$203,C38,FINANCEIRO!$K$5:$K$203)</f>
        <v>19532.75</v>
      </c>
    </row>
    <row r="39" spans="1:4">
      <c r="A39" s="246" t="s">
        <v>38</v>
      </c>
      <c r="B39" s="248" t="s">
        <v>46</v>
      </c>
      <c r="C39" s="232" t="s">
        <v>38</v>
      </c>
      <c r="D39" s="231">
        <f>SUMIF(FINANCEIRO!$H$5:$H$203,C39,FINANCEIRO!$K$5:$K$203)</f>
        <v>0</v>
      </c>
    </row>
    <row r="40" spans="1:4">
      <c r="A40" s="246" t="s">
        <v>269</v>
      </c>
      <c r="B40" s="248" t="s">
        <v>266</v>
      </c>
      <c r="C40" s="232" t="s">
        <v>269</v>
      </c>
      <c r="D40" s="231">
        <f>SUMIF(FINANCEIRO!$H$5:$H$203,C40,FINANCEIRO!$K$5:$K$203)</f>
        <v>55.71</v>
      </c>
    </row>
    <row r="41" spans="1:4">
      <c r="A41" s="246" t="s">
        <v>40</v>
      </c>
      <c r="B41" s="248" t="s">
        <v>268</v>
      </c>
      <c r="C41" s="232" t="s">
        <v>40</v>
      </c>
      <c r="D41" s="231">
        <f>SUMIF(FINANCEIRO!$H$5:$H$203,C41,FINANCEIRO!$K$5:$K$203)</f>
        <v>1087.5</v>
      </c>
    </row>
    <row r="42" spans="1:4">
      <c r="A42" s="246" t="s">
        <v>41</v>
      </c>
      <c r="B42" s="248" t="s">
        <v>304</v>
      </c>
      <c r="C42" s="232" t="s">
        <v>41</v>
      </c>
      <c r="D42" s="231">
        <f>SUMIF(FINANCEIRO!$H$5:$H$203,C42,FINANCEIRO!$K$5:$K$203)</f>
        <v>16713.93</v>
      </c>
    </row>
    <row r="43" spans="1:4">
      <c r="A43" s="246" t="s">
        <v>42</v>
      </c>
      <c r="B43" s="248" t="s">
        <v>305</v>
      </c>
      <c r="C43" s="232" t="s">
        <v>42</v>
      </c>
      <c r="D43" s="231">
        <f>SUMIF(FINANCEIRO!$H$5:$H$203,C43,FINANCEIRO!$K$5:$K$203)</f>
        <v>16212.7</v>
      </c>
    </row>
    <row r="44" spans="1:4">
      <c r="A44" s="246" t="s">
        <v>45</v>
      </c>
      <c r="B44" s="248" t="s">
        <v>53</v>
      </c>
      <c r="C44" s="232" t="s">
        <v>45</v>
      </c>
      <c r="D44" s="231">
        <f>SUMIF(FINANCEIRO!$H$5:$H$203,C44,FINANCEIRO!$K$5:$K$203)</f>
        <v>13520.28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SUMIF(FINANCEIRO!$H$5:$H$203,C45,FINANCEIRO!$K$5:$K$203)</f>
        <v>350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SUMIF(FINANCEIRO!$H$5:$H$203,C46,FINANCEIRO!$K$5:$K$203)</f>
        <v>0</v>
      </c>
    </row>
    <row r="47" spans="1:4">
      <c r="A47" s="246" t="s">
        <v>308</v>
      </c>
      <c r="B47" s="248" t="s">
        <v>309</v>
      </c>
      <c r="C47" s="232" t="s">
        <v>308</v>
      </c>
      <c r="D47" s="231">
        <f>SUMIF(FINANCEIRO!$H$5:$H$203,C47,FINANCEIRO!$K$5:$K$203)</f>
        <v>416898.17999999993</v>
      </c>
    </row>
    <row r="48" spans="1:4">
      <c r="A48" s="246" t="s">
        <v>310</v>
      </c>
      <c r="B48" s="248" t="s">
        <v>311</v>
      </c>
      <c r="C48" s="232" t="s">
        <v>310</v>
      </c>
      <c r="D48" s="231">
        <f>SUMIF(FINANCEIRO!$H$5:$H$203,C48,FINANCEIRO!$K$5:$K$203)</f>
        <v>16486.399999999998</v>
      </c>
    </row>
    <row r="49" spans="1:4">
      <c r="A49" s="246" t="s">
        <v>312</v>
      </c>
      <c r="B49" s="248" t="s">
        <v>313</v>
      </c>
      <c r="C49" s="232" t="s">
        <v>312</v>
      </c>
      <c r="D49" s="231">
        <f>SUMIF(FINANCEIRO!$H$5:$H$203,C49,FINANCEIRO!$K$5:$K$203)</f>
        <v>3138.32</v>
      </c>
    </row>
    <row r="50" spans="1:4">
      <c r="A50" s="246" t="s">
        <v>314</v>
      </c>
      <c r="B50" s="248" t="s">
        <v>315</v>
      </c>
      <c r="C50" s="246" t="s">
        <v>314</v>
      </c>
      <c r="D50" s="231">
        <f>SUMIF(FINANCEIRO!$H$5:$H$203,C50,FINANCEIRO!$K$5:$K$203)</f>
        <v>0</v>
      </c>
    </row>
    <row r="51" spans="1:4">
      <c r="A51" s="246" t="s">
        <v>316</v>
      </c>
      <c r="B51" s="248" t="s">
        <v>270</v>
      </c>
      <c r="C51" s="246" t="s">
        <v>316</v>
      </c>
      <c r="D51" s="231">
        <f>SUMIF(FINANCEIRO!$H$5:$H$203,C51,FINANCEIRO!$K$5:$K$203)</f>
        <v>20496</v>
      </c>
    </row>
    <row r="52" spans="1:4">
      <c r="A52" s="246" t="s">
        <v>317</v>
      </c>
      <c r="B52" s="247" t="s">
        <v>318</v>
      </c>
      <c r="C52" s="246" t="s">
        <v>317</v>
      </c>
      <c r="D52" s="231">
        <f>SUMIF(FINANCEIRO!$H$5:$H$203,C52,FINANCEIRO!$K$5:$K$203)</f>
        <v>0</v>
      </c>
    </row>
    <row r="53" spans="1:4">
      <c r="A53" s="246" t="s">
        <v>319</v>
      </c>
      <c r="B53" s="248" t="s">
        <v>320</v>
      </c>
      <c r="C53" s="246" t="s">
        <v>319</v>
      </c>
      <c r="D53" s="231">
        <f>SUMIF(FINANCEIRO!$H$5:$H$203,C53,FINANCEIRO!$K$5:$K$203)</f>
        <v>222.57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SUMIF(FINANCEIRO!$H$5:$H$203,C54,FINANCEIRO!$K$5:$K$203)</f>
        <v>18089.399999999998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SUMIF(FINANCEIRO!$H$5:$H$203,C55,FINANCEIRO!$K$5:$K$203)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SUMIF(FINANCEIRO!$H$5:$H$203,C56,FINANCEIRO!$K$5:$K$203)</f>
        <v>5835.3000000000011</v>
      </c>
    </row>
    <row r="57" spans="1:4">
      <c r="A57" s="246" t="s">
        <v>327</v>
      </c>
      <c r="B57" s="248" t="s">
        <v>226</v>
      </c>
      <c r="C57" s="246" t="s">
        <v>327</v>
      </c>
      <c r="D57" s="231">
        <f>SUMIF(FINANCEIRO!$H$5:$H$203,C57,FINANCEIRO!$K$5:$K$203)</f>
        <v>1985.59</v>
      </c>
    </row>
    <row r="58" spans="1:4">
      <c r="A58" s="246" t="s">
        <v>328</v>
      </c>
      <c r="B58" s="248" t="s">
        <v>253</v>
      </c>
      <c r="C58" s="246" t="s">
        <v>328</v>
      </c>
      <c r="D58" s="231">
        <f>SUMIF(FINANCEIRO!$H$5:$H$203,C58,FINANCEIRO!$K$5:$K$203)</f>
        <v>0</v>
      </c>
    </row>
    <row r="59" spans="1:4">
      <c r="A59" s="233"/>
      <c r="B59" s="234" t="s">
        <v>272</v>
      </c>
      <c r="C59" s="234" t="s">
        <v>63</v>
      </c>
      <c r="D59" s="235">
        <f>SUMIF(FINANCEIRO!$H$5:$H$203,C59,FINANCEIRO!$K$5:$K$203)</f>
        <v>697245.52000000025</v>
      </c>
    </row>
    <row r="60" spans="1:4">
      <c r="A60" s="228">
        <v>4</v>
      </c>
      <c r="B60" s="229" t="s">
        <v>273</v>
      </c>
      <c r="C60" s="229"/>
      <c r="D60" s="231"/>
    </row>
    <row r="61" spans="1:4">
      <c r="A61" s="249" t="s">
        <v>47</v>
      </c>
      <c r="B61" s="250" t="s">
        <v>274</v>
      </c>
      <c r="C61" s="249" t="s">
        <v>47</v>
      </c>
      <c r="D61" s="231">
        <f>SUMIF(FINANCEIRO!$H$5:$H$203,C61,FINANCEIRO!$K$5:$K$203)</f>
        <v>13325</v>
      </c>
    </row>
    <row r="62" spans="1:4">
      <c r="A62" s="249" t="s">
        <v>48</v>
      </c>
      <c r="B62" s="250" t="s">
        <v>275</v>
      </c>
      <c r="C62" s="249" t="s">
        <v>48</v>
      </c>
      <c r="D62" s="231">
        <f>SUMIF(FINANCEIRO!$H$5:$H$203,C62,FINANCEIRO!$K$5:$K$203)</f>
        <v>0</v>
      </c>
    </row>
    <row r="63" spans="1:4">
      <c r="A63" s="249" t="s">
        <v>49</v>
      </c>
      <c r="B63" s="250" t="s">
        <v>276</v>
      </c>
      <c r="C63" s="249" t="s">
        <v>49</v>
      </c>
      <c r="D63" s="231">
        <f>SUMIF(FINANCEIRO!$H$5:$H$203,C63,FINANCEIRO!$K$5:$K$203)</f>
        <v>0</v>
      </c>
    </row>
    <row r="64" spans="1:4">
      <c r="A64" s="249" t="s">
        <v>50</v>
      </c>
      <c r="B64" s="250" t="s">
        <v>277</v>
      </c>
      <c r="C64" s="249" t="s">
        <v>50</v>
      </c>
      <c r="D64" s="231">
        <f>SUMIF(FINANCEIRO!$H$5:$H$203,C64,FINANCEIRO!$K$5:$K$203)</f>
        <v>0</v>
      </c>
    </row>
    <row r="65" spans="1:4">
      <c r="A65" s="249" t="s">
        <v>51</v>
      </c>
      <c r="B65" s="250" t="s">
        <v>278</v>
      </c>
      <c r="C65" s="249" t="s">
        <v>51</v>
      </c>
      <c r="D65" s="231">
        <f>SUMIF(FINANCEIRO!$H$5:$H$203,C65,FINANCEIRO!$K$5:$K$203)</f>
        <v>0</v>
      </c>
    </row>
    <row r="66" spans="1:4">
      <c r="A66" s="249" t="s">
        <v>52</v>
      </c>
      <c r="B66" s="250" t="s">
        <v>279</v>
      </c>
      <c r="C66" s="249" t="s">
        <v>52</v>
      </c>
      <c r="D66" s="231">
        <f>SUMIF(FINANCEIRO!$H$5:$H$203,C66,FINANCEIRO!$K$5:$K$203)</f>
        <v>6475.65</v>
      </c>
    </row>
    <row r="67" spans="1:4">
      <c r="A67" s="249" t="s">
        <v>280</v>
      </c>
      <c r="B67" s="250" t="s">
        <v>329</v>
      </c>
      <c r="C67" s="249" t="s">
        <v>280</v>
      </c>
      <c r="D67" s="231">
        <f>SUMIF(FINANCEIRO!$H$5:$H$203,C67,FINANCEIRO!$K$5:$K$203)</f>
        <v>1264.83</v>
      </c>
    </row>
    <row r="68" spans="1:4">
      <c r="A68" s="249" t="s">
        <v>330</v>
      </c>
      <c r="B68" s="250" t="s">
        <v>331</v>
      </c>
      <c r="C68" s="249" t="s">
        <v>330</v>
      </c>
      <c r="D68" s="231">
        <f>SUMIF(FINANCEIRO!$H$5:$H$203,C68,FINANCEIRO!$K$5:$K$203)</f>
        <v>60646.61</v>
      </c>
    </row>
    <row r="69" spans="1:4">
      <c r="A69" s="249" t="s">
        <v>332</v>
      </c>
      <c r="B69" s="250" t="s">
        <v>253</v>
      </c>
      <c r="C69" s="249" t="s">
        <v>332</v>
      </c>
      <c r="D69" s="231">
        <f>SUMIF(FINANCEIRO!$H$5:$H$203,C69,FINANCEIRO!$K$5:$K$203)</f>
        <v>0</v>
      </c>
    </row>
    <row r="70" spans="1:4">
      <c r="A70" s="233"/>
      <c r="B70" s="234" t="s">
        <v>281</v>
      </c>
      <c r="C70" s="234" t="s">
        <v>64</v>
      </c>
      <c r="D70" s="235">
        <f>SUMIF(FINANCEIRO!$H$5:$H$203,C70,FINANCEIRO!$K$5:$K$203)</f>
        <v>81712.09</v>
      </c>
    </row>
    <row r="71" spans="1:4">
      <c r="A71" s="233" t="s">
        <v>8</v>
      </c>
      <c r="B71" s="234" t="s">
        <v>282</v>
      </c>
      <c r="C71" s="234"/>
      <c r="D71" s="235">
        <f>D70+D59+D25+D16</f>
        <v>1197964.6500000004</v>
      </c>
    </row>
    <row r="72" spans="1:4">
      <c r="A72" s="233" t="s">
        <v>43</v>
      </c>
      <c r="B72" s="234" t="s">
        <v>44</v>
      </c>
      <c r="C72" s="234"/>
      <c r="D72" s="235">
        <f>SUMIF(FINANCEIRO!$H$5:$H$203,C72,FINANCEIRO!$K$5:$K$203)</f>
        <v>0</v>
      </c>
    </row>
    <row r="73" spans="1:4">
      <c r="A73" s="459" t="s">
        <v>283</v>
      </c>
      <c r="B73" s="460"/>
      <c r="C73" s="460"/>
      <c r="D73" s="461"/>
    </row>
    <row r="74" spans="1:4">
      <c r="A74" s="447" t="s">
        <v>284</v>
      </c>
      <c r="B74" s="448"/>
      <c r="C74" s="448"/>
      <c r="D74" s="449"/>
    </row>
    <row r="75" spans="1:4">
      <c r="A75" s="447" t="s">
        <v>285</v>
      </c>
      <c r="B75" s="448"/>
      <c r="C75" s="448"/>
      <c r="D75" s="44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87" customWidth="1"/>
  </cols>
  <sheetData>
    <row r="1" spans="1:9" ht="15.6">
      <c r="A1" s="472" t="str">
        <f>INICIO!C5</f>
        <v>UNIDADE: UPA 24h LIMOEIRO</v>
      </c>
      <c r="B1" s="472"/>
      <c r="C1" s="472"/>
      <c r="D1" s="472"/>
      <c r="E1" s="472"/>
      <c r="F1" s="472"/>
      <c r="G1" s="168"/>
      <c r="H1" s="169" t="str">
        <f>INICIO!C6</f>
        <v>MÊS: 10/2022</v>
      </c>
      <c r="I1" s="181"/>
    </row>
    <row r="2" spans="1:9" ht="15.6">
      <c r="A2" s="473" t="str">
        <f>INICIO!C4</f>
        <v>OS: INSTITUTO DIVA ALVES DO BRASIL - IDAB</v>
      </c>
      <c r="B2" s="473"/>
      <c r="C2" s="473"/>
      <c r="D2" s="473"/>
      <c r="E2" s="473"/>
      <c r="F2" s="473"/>
      <c r="G2" s="170"/>
      <c r="H2" s="170"/>
      <c r="I2" s="182"/>
    </row>
    <row r="3" spans="1:9" ht="15.6">
      <c r="A3" s="474" t="s">
        <v>122</v>
      </c>
      <c r="B3" s="474"/>
      <c r="C3" s="474"/>
      <c r="D3" s="474"/>
      <c r="E3" s="474"/>
      <c r="F3" s="474"/>
      <c r="G3" s="474"/>
      <c r="H3" s="474"/>
      <c r="I3" s="182"/>
    </row>
    <row r="4" spans="1:9" ht="15.6">
      <c r="A4" s="475"/>
      <c r="B4" s="475"/>
      <c r="C4" s="475"/>
      <c r="D4" s="475"/>
      <c r="E4" s="475"/>
      <c r="F4" s="475"/>
      <c r="G4" s="475"/>
      <c r="H4" s="475"/>
      <c r="I4" s="183"/>
    </row>
    <row r="5" spans="1:9" ht="24">
      <c r="A5" s="476" t="s">
        <v>123</v>
      </c>
      <c r="B5" s="476" t="s">
        <v>124</v>
      </c>
      <c r="C5" s="476" t="s">
        <v>125</v>
      </c>
      <c r="D5" s="476" t="s">
        <v>126</v>
      </c>
      <c r="E5" s="476" t="s">
        <v>127</v>
      </c>
      <c r="F5" s="476"/>
      <c r="G5" s="476" t="s">
        <v>128</v>
      </c>
      <c r="H5" s="476"/>
      <c r="I5" s="171" t="s">
        <v>225</v>
      </c>
    </row>
    <row r="6" spans="1:9" ht="15.6">
      <c r="A6" s="476"/>
      <c r="B6" s="476"/>
      <c r="C6" s="476"/>
      <c r="D6" s="476"/>
      <c r="E6" s="45" t="s">
        <v>129</v>
      </c>
      <c r="F6" s="45" t="s">
        <v>130</v>
      </c>
      <c r="G6" s="45" t="s">
        <v>131</v>
      </c>
      <c r="H6" s="45" t="s">
        <v>132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6">
      <c r="A61" s="477"/>
      <c r="B61" s="477"/>
      <c r="C61" s="477"/>
      <c r="D61" s="477"/>
      <c r="E61" s="477"/>
      <c r="F61" s="477"/>
      <c r="G61" s="173">
        <f>SUM(G7:G60)</f>
        <v>979387.58000000007</v>
      </c>
      <c r="H61" s="174">
        <f>SUM(H7:H60)</f>
        <v>964277.19</v>
      </c>
      <c r="I61" s="185"/>
    </row>
    <row r="63" spans="1:9" ht="15.6">
      <c r="A63" s="470" t="s">
        <v>133</v>
      </c>
      <c r="B63" s="471"/>
      <c r="C63" s="471"/>
      <c r="D63" s="471"/>
      <c r="E63" s="471"/>
      <c r="F63" s="471"/>
      <c r="G63" s="471"/>
      <c r="H63" s="471"/>
      <c r="I63" s="186"/>
    </row>
    <row r="64" spans="1:9" ht="15.6">
      <c r="A64" s="470" t="s">
        <v>134</v>
      </c>
      <c r="B64" s="471"/>
      <c r="C64" s="471"/>
      <c r="D64" s="471"/>
      <c r="E64" s="471"/>
      <c r="F64" s="471"/>
      <c r="G64" s="471"/>
      <c r="H64" s="471"/>
      <c r="I64" s="186"/>
    </row>
    <row r="65" spans="1:9" ht="15.6">
      <c r="A65" s="470" t="s">
        <v>135</v>
      </c>
      <c r="B65" s="471"/>
      <c r="C65" s="471"/>
      <c r="D65" s="471"/>
      <c r="E65" s="471"/>
      <c r="F65" s="471"/>
      <c r="G65" s="471"/>
      <c r="H65" s="471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79" t="str">
        <f>INICIO!C5</f>
        <v>UNIDADE: UPA 24h LIMOEIRO</v>
      </c>
      <c r="B1" s="480"/>
      <c r="C1" s="480"/>
      <c r="D1" s="480"/>
      <c r="E1" s="480"/>
      <c r="F1" s="480"/>
      <c r="G1" s="480"/>
      <c r="H1" s="480"/>
      <c r="I1" s="62"/>
      <c r="J1" s="62"/>
      <c r="K1" s="63"/>
      <c r="L1" s="77" t="str">
        <f>INICIO!C6</f>
        <v>MÊS: 10/2022</v>
      </c>
    </row>
    <row r="2" spans="1:12">
      <c r="A2" s="481" t="str">
        <f>INICIO!C5</f>
        <v>UNIDADE: UPA 24h LIMOEIRO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</row>
    <row r="3" spans="1:12">
      <c r="A3" s="484" t="s">
        <v>136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2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9"/>
    </row>
    <row r="5" spans="1:12" ht="36">
      <c r="A5" s="64" t="s">
        <v>137</v>
      </c>
      <c r="B5" s="65" t="s">
        <v>138</v>
      </c>
      <c r="C5" s="65" t="s">
        <v>139</v>
      </c>
      <c r="D5" s="65"/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 t="s">
        <v>146</v>
      </c>
      <c r="L5" s="66" t="s">
        <v>147</v>
      </c>
    </row>
    <row r="6" spans="1:12">
      <c r="A6" s="58"/>
      <c r="B6" s="71"/>
      <c r="C6" s="71"/>
      <c r="D6" s="71"/>
      <c r="E6" s="71" t="s">
        <v>148</v>
      </c>
      <c r="F6" s="72" t="s">
        <v>148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" thickBot="1">
      <c r="A51" s="490" t="s">
        <v>149</v>
      </c>
      <c r="B51" s="491"/>
      <c r="C51" s="491"/>
      <c r="D51" s="491"/>
      <c r="E51" s="492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6">
      <c r="A53" s="478" t="s">
        <v>150</v>
      </c>
      <c r="B53" s="478"/>
      <c r="C53" s="478"/>
      <c r="D53" s="478"/>
      <c r="E53" s="478"/>
      <c r="F53" s="478"/>
      <c r="G53" s="478"/>
      <c r="H53" s="478"/>
      <c r="I53" s="478"/>
      <c r="J53" s="478"/>
      <c r="K53" s="46"/>
      <c r="L53" s="46"/>
    </row>
    <row r="54" spans="1:12" ht="15.6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46"/>
      <c r="L54" s="46"/>
    </row>
    <row r="55" spans="1:12" ht="15.6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96" t="str">
        <f>INICIO!C4</f>
        <v>OS: INSTITUTO DIVA ALVES DO BRASIL - IDAB</v>
      </c>
      <c r="B1" s="497"/>
      <c r="C1" s="497"/>
      <c r="D1" s="497"/>
      <c r="E1" s="497"/>
      <c r="F1" s="116" t="str">
        <f>INICIO!C6</f>
        <v>MÊS: 10/2022</v>
      </c>
    </row>
    <row r="2" spans="1:6">
      <c r="A2" s="498" t="str">
        <f>INICIO!C5</f>
        <v>UNIDADE: UPA 24h LIMOEIRO</v>
      </c>
      <c r="B2" s="499"/>
      <c r="C2" s="499"/>
      <c r="D2" s="499"/>
      <c r="E2" s="499"/>
      <c r="F2" s="500"/>
    </row>
    <row r="3" spans="1:6">
      <c r="A3" s="501" t="s">
        <v>168</v>
      </c>
      <c r="B3" s="502"/>
      <c r="C3" s="502"/>
      <c r="D3" s="502"/>
      <c r="E3" s="502"/>
      <c r="F3" s="503"/>
    </row>
    <row r="4" spans="1:6">
      <c r="A4" s="504"/>
      <c r="B4" s="505"/>
      <c r="C4" s="505"/>
      <c r="D4" s="505"/>
      <c r="E4" s="505"/>
      <c r="F4" s="506"/>
    </row>
    <row r="5" spans="1:6">
      <c r="A5" s="113" t="s">
        <v>169</v>
      </c>
      <c r="B5" s="114" t="s">
        <v>170</v>
      </c>
      <c r="C5" s="114" t="s">
        <v>171</v>
      </c>
      <c r="D5" s="114" t="s">
        <v>56</v>
      </c>
      <c r="E5" s="114" t="s">
        <v>141</v>
      </c>
      <c r="F5" s="115" t="s">
        <v>145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" thickBot="1">
      <c r="A55" s="493" t="s">
        <v>149</v>
      </c>
      <c r="B55" s="494"/>
      <c r="C55" s="494"/>
      <c r="D55" s="495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1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5" customWidth="1"/>
    <col min="23" max="23" width="12" style="191" customWidth="1"/>
    <col min="24" max="24" width="18.33203125" customWidth="1"/>
    <col min="25" max="25" width="15.6640625" customWidth="1"/>
    <col min="26" max="26" width="9.109375" style="155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0" t="s">
        <v>172</v>
      </c>
      <c r="B1" s="117" t="s">
        <v>173</v>
      </c>
      <c r="C1" s="117" t="s">
        <v>174</v>
      </c>
      <c r="D1" s="117" t="s">
        <v>175</v>
      </c>
      <c r="E1" s="117" t="s">
        <v>176</v>
      </c>
      <c r="F1" s="118" t="s">
        <v>177</v>
      </c>
      <c r="G1" s="117" t="s">
        <v>178</v>
      </c>
      <c r="H1" s="117" t="s">
        <v>179</v>
      </c>
      <c r="I1" s="119" t="s">
        <v>180</v>
      </c>
      <c r="J1" s="120" t="s">
        <v>181</v>
      </c>
      <c r="K1" s="121" t="s">
        <v>182</v>
      </c>
      <c r="L1" s="117" t="s">
        <v>183</v>
      </c>
      <c r="M1" s="122" t="s">
        <v>184</v>
      </c>
      <c r="N1" s="119" t="s">
        <v>185</v>
      </c>
      <c r="O1" s="117" t="s">
        <v>186</v>
      </c>
      <c r="P1" s="123" t="s">
        <v>187</v>
      </c>
      <c r="Q1" s="127" t="s">
        <v>188</v>
      </c>
      <c r="R1" s="124" t="s">
        <v>189</v>
      </c>
      <c r="S1" s="117" t="s">
        <v>190</v>
      </c>
      <c r="T1" s="125" t="s">
        <v>191</v>
      </c>
      <c r="U1" s="117" t="s">
        <v>192</v>
      </c>
      <c r="V1" s="153" t="s">
        <v>193</v>
      </c>
      <c r="W1" s="190" t="s">
        <v>194</v>
      </c>
      <c r="X1" s="117" t="s">
        <v>195</v>
      </c>
      <c r="Y1" s="117" t="s">
        <v>196</v>
      </c>
      <c r="Z1" s="153" t="s">
        <v>197</v>
      </c>
      <c r="AA1" s="117" t="s">
        <v>198</v>
      </c>
      <c r="AB1" s="117" t="s">
        <v>199</v>
      </c>
      <c r="AC1" s="117" t="s">
        <v>200</v>
      </c>
      <c r="AD1" s="117" t="s">
        <v>201</v>
      </c>
      <c r="AE1" s="117" t="s">
        <v>202</v>
      </c>
      <c r="AF1" s="117" t="s">
        <v>203</v>
      </c>
      <c r="AG1" s="117" t="s">
        <v>204</v>
      </c>
      <c r="AH1" s="117" t="s">
        <v>205</v>
      </c>
      <c r="AI1" s="117" t="s">
        <v>2</v>
      </c>
      <c r="AJ1" s="117" t="s">
        <v>206</v>
      </c>
      <c r="AK1" s="117" t="s">
        <v>207</v>
      </c>
      <c r="AL1" s="117" t="s">
        <v>208</v>
      </c>
      <c r="AM1" s="117" t="s">
        <v>209</v>
      </c>
      <c r="AN1" s="117" t="s">
        <v>210</v>
      </c>
      <c r="AO1" s="117" t="s">
        <v>211</v>
      </c>
      <c r="AP1" s="117" t="s">
        <v>212</v>
      </c>
      <c r="AQ1" s="126" t="s">
        <v>213</v>
      </c>
      <c r="AR1" s="126" t="s">
        <v>214</v>
      </c>
      <c r="AS1" s="117" t="s">
        <v>215</v>
      </c>
      <c r="AT1" s="117" t="s">
        <v>216</v>
      </c>
      <c r="AU1" s="117" t="s">
        <v>217</v>
      </c>
      <c r="AV1" s="117" t="s">
        <v>218</v>
      </c>
      <c r="AW1" s="117" t="s">
        <v>219</v>
      </c>
      <c r="AX1" s="117" t="s">
        <v>220</v>
      </c>
      <c r="AY1" s="128" t="s">
        <v>221</v>
      </c>
      <c r="AZ1" s="117" t="s">
        <v>222</v>
      </c>
      <c r="BA1" s="117" t="s">
        <v>223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00"/>
  <sheetViews>
    <sheetView topLeftCell="B1" workbookViewId="0">
      <selection activeCell="C178" sqref="C178"/>
    </sheetView>
  </sheetViews>
  <sheetFormatPr defaultRowHeight="14.4"/>
  <cols>
    <col min="1" max="1" width="19" style="298" bestFit="1" customWidth="1"/>
    <col min="2" max="2" width="20.109375" style="298" customWidth="1"/>
    <col min="3" max="3" width="55.33203125" style="298" bestFit="1" customWidth="1"/>
    <col min="4" max="4" width="93" style="298" bestFit="1" customWidth="1"/>
    <col min="5" max="5" width="108.5546875" style="298" bestFit="1" customWidth="1"/>
    <col min="6" max="6" width="14.109375" style="298" bestFit="1" customWidth="1"/>
    <col min="7" max="7" width="10.44140625" style="298" bestFit="1" customWidth="1"/>
    <col min="8" max="8" width="11.6640625" style="298" bestFit="1" customWidth="1"/>
    <col min="9" max="9" width="23" style="298" bestFit="1" customWidth="1"/>
    <col min="10" max="10" width="15" style="298" bestFit="1" customWidth="1"/>
    <col min="11" max="11" width="12.88671875" style="298" bestFit="1" customWidth="1"/>
    <col min="12" max="12" width="11.5546875" style="298" bestFit="1" customWidth="1"/>
    <col min="13" max="13" width="16" style="298" bestFit="1" customWidth="1"/>
    <col min="14" max="14" width="31.109375" style="298" bestFit="1" customWidth="1"/>
    <col min="15" max="15" width="52.44140625" style="298" bestFit="1" customWidth="1"/>
    <col min="16" max="256" width="9.109375" style="298"/>
    <col min="257" max="257" width="18.6640625" style="298" customWidth="1"/>
    <col min="258" max="258" width="20.109375" style="298" customWidth="1"/>
    <col min="259" max="259" width="61.88671875" style="298" customWidth="1"/>
    <col min="260" max="260" width="101.6640625" style="298" customWidth="1"/>
    <col min="261" max="261" width="122.6640625" style="298" customWidth="1"/>
    <col min="262" max="262" width="13.88671875" style="298" customWidth="1"/>
    <col min="263" max="263" width="11" style="298" customWidth="1"/>
    <col min="264" max="264" width="12.44140625" style="298" customWidth="1"/>
    <col min="265" max="265" width="24.6640625" style="298" customWidth="1"/>
    <col min="266" max="266" width="15.88671875" style="298" customWidth="1"/>
    <col min="267" max="267" width="12.6640625" style="298" customWidth="1"/>
    <col min="268" max="268" width="11.33203125" style="298" customWidth="1"/>
    <col min="269" max="269" width="16.33203125" style="298" customWidth="1"/>
    <col min="270" max="270" width="30" style="298" customWidth="1"/>
    <col min="271" max="271" width="54.6640625" style="298" customWidth="1"/>
    <col min="272" max="512" width="9.109375" style="298"/>
    <col min="513" max="513" width="18.6640625" style="298" customWidth="1"/>
    <col min="514" max="514" width="20.109375" style="298" customWidth="1"/>
    <col min="515" max="515" width="61.88671875" style="298" customWidth="1"/>
    <col min="516" max="516" width="101.6640625" style="298" customWidth="1"/>
    <col min="517" max="517" width="122.6640625" style="298" customWidth="1"/>
    <col min="518" max="518" width="13.88671875" style="298" customWidth="1"/>
    <col min="519" max="519" width="11" style="298" customWidth="1"/>
    <col min="520" max="520" width="12.44140625" style="298" customWidth="1"/>
    <col min="521" max="521" width="24.6640625" style="298" customWidth="1"/>
    <col min="522" max="522" width="15.88671875" style="298" customWidth="1"/>
    <col min="523" max="523" width="12.6640625" style="298" customWidth="1"/>
    <col min="524" max="524" width="11.33203125" style="298" customWidth="1"/>
    <col min="525" max="525" width="16.33203125" style="298" customWidth="1"/>
    <col min="526" max="526" width="30" style="298" customWidth="1"/>
    <col min="527" max="527" width="54.6640625" style="298" customWidth="1"/>
    <col min="528" max="768" width="9.109375" style="298"/>
    <col min="769" max="769" width="18.6640625" style="298" customWidth="1"/>
    <col min="770" max="770" width="20.109375" style="298" customWidth="1"/>
    <col min="771" max="771" width="61.88671875" style="298" customWidth="1"/>
    <col min="772" max="772" width="101.6640625" style="298" customWidth="1"/>
    <col min="773" max="773" width="122.6640625" style="298" customWidth="1"/>
    <col min="774" max="774" width="13.88671875" style="298" customWidth="1"/>
    <col min="775" max="775" width="11" style="298" customWidth="1"/>
    <col min="776" max="776" width="12.44140625" style="298" customWidth="1"/>
    <col min="777" max="777" width="24.6640625" style="298" customWidth="1"/>
    <col min="778" max="778" width="15.88671875" style="298" customWidth="1"/>
    <col min="779" max="779" width="12.6640625" style="298" customWidth="1"/>
    <col min="780" max="780" width="11.33203125" style="298" customWidth="1"/>
    <col min="781" max="781" width="16.33203125" style="298" customWidth="1"/>
    <col min="782" max="782" width="30" style="298" customWidth="1"/>
    <col min="783" max="783" width="54.6640625" style="298" customWidth="1"/>
    <col min="784" max="1024" width="9.109375" style="298"/>
    <col min="1025" max="1025" width="18.6640625" style="298" customWidth="1"/>
    <col min="1026" max="1026" width="20.109375" style="298" customWidth="1"/>
    <col min="1027" max="1027" width="61.88671875" style="298" customWidth="1"/>
    <col min="1028" max="1028" width="101.6640625" style="298" customWidth="1"/>
    <col min="1029" max="1029" width="122.6640625" style="298" customWidth="1"/>
    <col min="1030" max="1030" width="13.88671875" style="298" customWidth="1"/>
    <col min="1031" max="1031" width="11" style="298" customWidth="1"/>
    <col min="1032" max="1032" width="12.44140625" style="298" customWidth="1"/>
    <col min="1033" max="1033" width="24.6640625" style="298" customWidth="1"/>
    <col min="1034" max="1034" width="15.88671875" style="298" customWidth="1"/>
    <col min="1035" max="1035" width="12.6640625" style="298" customWidth="1"/>
    <col min="1036" max="1036" width="11.33203125" style="298" customWidth="1"/>
    <col min="1037" max="1037" width="16.33203125" style="298" customWidth="1"/>
    <col min="1038" max="1038" width="30" style="298" customWidth="1"/>
    <col min="1039" max="1039" width="54.6640625" style="298" customWidth="1"/>
    <col min="1040" max="1280" width="9.109375" style="298"/>
    <col min="1281" max="1281" width="18.6640625" style="298" customWidth="1"/>
    <col min="1282" max="1282" width="20.109375" style="298" customWidth="1"/>
    <col min="1283" max="1283" width="61.88671875" style="298" customWidth="1"/>
    <col min="1284" max="1284" width="101.6640625" style="298" customWidth="1"/>
    <col min="1285" max="1285" width="122.6640625" style="298" customWidth="1"/>
    <col min="1286" max="1286" width="13.88671875" style="298" customWidth="1"/>
    <col min="1287" max="1287" width="11" style="298" customWidth="1"/>
    <col min="1288" max="1288" width="12.44140625" style="298" customWidth="1"/>
    <col min="1289" max="1289" width="24.6640625" style="298" customWidth="1"/>
    <col min="1290" max="1290" width="15.88671875" style="298" customWidth="1"/>
    <col min="1291" max="1291" width="12.6640625" style="298" customWidth="1"/>
    <col min="1292" max="1292" width="11.33203125" style="298" customWidth="1"/>
    <col min="1293" max="1293" width="16.33203125" style="298" customWidth="1"/>
    <col min="1294" max="1294" width="30" style="298" customWidth="1"/>
    <col min="1295" max="1295" width="54.6640625" style="298" customWidth="1"/>
    <col min="1296" max="1536" width="9.109375" style="298"/>
    <col min="1537" max="1537" width="18.6640625" style="298" customWidth="1"/>
    <col min="1538" max="1538" width="20.109375" style="298" customWidth="1"/>
    <col min="1539" max="1539" width="61.88671875" style="298" customWidth="1"/>
    <col min="1540" max="1540" width="101.6640625" style="298" customWidth="1"/>
    <col min="1541" max="1541" width="122.6640625" style="298" customWidth="1"/>
    <col min="1542" max="1542" width="13.88671875" style="298" customWidth="1"/>
    <col min="1543" max="1543" width="11" style="298" customWidth="1"/>
    <col min="1544" max="1544" width="12.44140625" style="298" customWidth="1"/>
    <col min="1545" max="1545" width="24.6640625" style="298" customWidth="1"/>
    <col min="1546" max="1546" width="15.88671875" style="298" customWidth="1"/>
    <col min="1547" max="1547" width="12.6640625" style="298" customWidth="1"/>
    <col min="1548" max="1548" width="11.33203125" style="298" customWidth="1"/>
    <col min="1549" max="1549" width="16.33203125" style="298" customWidth="1"/>
    <col min="1550" max="1550" width="30" style="298" customWidth="1"/>
    <col min="1551" max="1551" width="54.6640625" style="298" customWidth="1"/>
    <col min="1552" max="1792" width="9.109375" style="298"/>
    <col min="1793" max="1793" width="18.6640625" style="298" customWidth="1"/>
    <col min="1794" max="1794" width="20.109375" style="298" customWidth="1"/>
    <col min="1795" max="1795" width="61.88671875" style="298" customWidth="1"/>
    <col min="1796" max="1796" width="101.6640625" style="298" customWidth="1"/>
    <col min="1797" max="1797" width="122.6640625" style="298" customWidth="1"/>
    <col min="1798" max="1798" width="13.88671875" style="298" customWidth="1"/>
    <col min="1799" max="1799" width="11" style="298" customWidth="1"/>
    <col min="1800" max="1800" width="12.44140625" style="298" customWidth="1"/>
    <col min="1801" max="1801" width="24.6640625" style="298" customWidth="1"/>
    <col min="1802" max="1802" width="15.88671875" style="298" customWidth="1"/>
    <col min="1803" max="1803" width="12.6640625" style="298" customWidth="1"/>
    <col min="1804" max="1804" width="11.33203125" style="298" customWidth="1"/>
    <col min="1805" max="1805" width="16.33203125" style="298" customWidth="1"/>
    <col min="1806" max="1806" width="30" style="298" customWidth="1"/>
    <col min="1807" max="1807" width="54.6640625" style="298" customWidth="1"/>
    <col min="1808" max="2048" width="9.109375" style="298"/>
    <col min="2049" max="2049" width="18.6640625" style="298" customWidth="1"/>
    <col min="2050" max="2050" width="20.109375" style="298" customWidth="1"/>
    <col min="2051" max="2051" width="61.88671875" style="298" customWidth="1"/>
    <col min="2052" max="2052" width="101.6640625" style="298" customWidth="1"/>
    <col min="2053" max="2053" width="122.6640625" style="298" customWidth="1"/>
    <col min="2054" max="2054" width="13.88671875" style="298" customWidth="1"/>
    <col min="2055" max="2055" width="11" style="298" customWidth="1"/>
    <col min="2056" max="2056" width="12.44140625" style="298" customWidth="1"/>
    <col min="2057" max="2057" width="24.6640625" style="298" customWidth="1"/>
    <col min="2058" max="2058" width="15.88671875" style="298" customWidth="1"/>
    <col min="2059" max="2059" width="12.6640625" style="298" customWidth="1"/>
    <col min="2060" max="2060" width="11.33203125" style="298" customWidth="1"/>
    <col min="2061" max="2061" width="16.33203125" style="298" customWidth="1"/>
    <col min="2062" max="2062" width="30" style="298" customWidth="1"/>
    <col min="2063" max="2063" width="54.6640625" style="298" customWidth="1"/>
    <col min="2064" max="2304" width="9.109375" style="298"/>
    <col min="2305" max="2305" width="18.6640625" style="298" customWidth="1"/>
    <col min="2306" max="2306" width="20.109375" style="298" customWidth="1"/>
    <col min="2307" max="2307" width="61.88671875" style="298" customWidth="1"/>
    <col min="2308" max="2308" width="101.6640625" style="298" customWidth="1"/>
    <col min="2309" max="2309" width="122.6640625" style="298" customWidth="1"/>
    <col min="2310" max="2310" width="13.88671875" style="298" customWidth="1"/>
    <col min="2311" max="2311" width="11" style="298" customWidth="1"/>
    <col min="2312" max="2312" width="12.44140625" style="298" customWidth="1"/>
    <col min="2313" max="2313" width="24.6640625" style="298" customWidth="1"/>
    <col min="2314" max="2314" width="15.88671875" style="298" customWidth="1"/>
    <col min="2315" max="2315" width="12.6640625" style="298" customWidth="1"/>
    <col min="2316" max="2316" width="11.33203125" style="298" customWidth="1"/>
    <col min="2317" max="2317" width="16.33203125" style="298" customWidth="1"/>
    <col min="2318" max="2318" width="30" style="298" customWidth="1"/>
    <col min="2319" max="2319" width="54.6640625" style="298" customWidth="1"/>
    <col min="2320" max="2560" width="9.109375" style="298"/>
    <col min="2561" max="2561" width="18.6640625" style="298" customWidth="1"/>
    <col min="2562" max="2562" width="20.109375" style="298" customWidth="1"/>
    <col min="2563" max="2563" width="61.88671875" style="298" customWidth="1"/>
    <col min="2564" max="2564" width="101.6640625" style="298" customWidth="1"/>
    <col min="2565" max="2565" width="122.6640625" style="298" customWidth="1"/>
    <col min="2566" max="2566" width="13.88671875" style="298" customWidth="1"/>
    <col min="2567" max="2567" width="11" style="298" customWidth="1"/>
    <col min="2568" max="2568" width="12.44140625" style="298" customWidth="1"/>
    <col min="2569" max="2569" width="24.6640625" style="298" customWidth="1"/>
    <col min="2570" max="2570" width="15.88671875" style="298" customWidth="1"/>
    <col min="2571" max="2571" width="12.6640625" style="298" customWidth="1"/>
    <col min="2572" max="2572" width="11.33203125" style="298" customWidth="1"/>
    <col min="2573" max="2573" width="16.33203125" style="298" customWidth="1"/>
    <col min="2574" max="2574" width="30" style="298" customWidth="1"/>
    <col min="2575" max="2575" width="54.6640625" style="298" customWidth="1"/>
    <col min="2576" max="2816" width="9.109375" style="298"/>
    <col min="2817" max="2817" width="18.6640625" style="298" customWidth="1"/>
    <col min="2818" max="2818" width="20.109375" style="298" customWidth="1"/>
    <col min="2819" max="2819" width="61.88671875" style="298" customWidth="1"/>
    <col min="2820" max="2820" width="101.6640625" style="298" customWidth="1"/>
    <col min="2821" max="2821" width="122.6640625" style="298" customWidth="1"/>
    <col min="2822" max="2822" width="13.88671875" style="298" customWidth="1"/>
    <col min="2823" max="2823" width="11" style="298" customWidth="1"/>
    <col min="2824" max="2824" width="12.44140625" style="298" customWidth="1"/>
    <col min="2825" max="2825" width="24.6640625" style="298" customWidth="1"/>
    <col min="2826" max="2826" width="15.88671875" style="298" customWidth="1"/>
    <col min="2827" max="2827" width="12.6640625" style="298" customWidth="1"/>
    <col min="2828" max="2828" width="11.33203125" style="298" customWidth="1"/>
    <col min="2829" max="2829" width="16.33203125" style="298" customWidth="1"/>
    <col min="2830" max="2830" width="30" style="298" customWidth="1"/>
    <col min="2831" max="2831" width="54.6640625" style="298" customWidth="1"/>
    <col min="2832" max="3072" width="9.109375" style="298"/>
    <col min="3073" max="3073" width="18.6640625" style="298" customWidth="1"/>
    <col min="3074" max="3074" width="20.109375" style="298" customWidth="1"/>
    <col min="3075" max="3075" width="61.88671875" style="298" customWidth="1"/>
    <col min="3076" max="3076" width="101.6640625" style="298" customWidth="1"/>
    <col min="3077" max="3077" width="122.6640625" style="298" customWidth="1"/>
    <col min="3078" max="3078" width="13.88671875" style="298" customWidth="1"/>
    <col min="3079" max="3079" width="11" style="298" customWidth="1"/>
    <col min="3080" max="3080" width="12.44140625" style="298" customWidth="1"/>
    <col min="3081" max="3081" width="24.6640625" style="298" customWidth="1"/>
    <col min="3082" max="3082" width="15.88671875" style="298" customWidth="1"/>
    <col min="3083" max="3083" width="12.6640625" style="298" customWidth="1"/>
    <col min="3084" max="3084" width="11.33203125" style="298" customWidth="1"/>
    <col min="3085" max="3085" width="16.33203125" style="298" customWidth="1"/>
    <col min="3086" max="3086" width="30" style="298" customWidth="1"/>
    <col min="3087" max="3087" width="54.6640625" style="298" customWidth="1"/>
    <col min="3088" max="3328" width="9.109375" style="298"/>
    <col min="3329" max="3329" width="18.6640625" style="298" customWidth="1"/>
    <col min="3330" max="3330" width="20.109375" style="298" customWidth="1"/>
    <col min="3331" max="3331" width="61.88671875" style="298" customWidth="1"/>
    <col min="3332" max="3332" width="101.6640625" style="298" customWidth="1"/>
    <col min="3333" max="3333" width="122.6640625" style="298" customWidth="1"/>
    <col min="3334" max="3334" width="13.88671875" style="298" customWidth="1"/>
    <col min="3335" max="3335" width="11" style="298" customWidth="1"/>
    <col min="3336" max="3336" width="12.44140625" style="298" customWidth="1"/>
    <col min="3337" max="3337" width="24.6640625" style="298" customWidth="1"/>
    <col min="3338" max="3338" width="15.88671875" style="298" customWidth="1"/>
    <col min="3339" max="3339" width="12.6640625" style="298" customWidth="1"/>
    <col min="3340" max="3340" width="11.33203125" style="298" customWidth="1"/>
    <col min="3341" max="3341" width="16.33203125" style="298" customWidth="1"/>
    <col min="3342" max="3342" width="30" style="298" customWidth="1"/>
    <col min="3343" max="3343" width="54.6640625" style="298" customWidth="1"/>
    <col min="3344" max="3584" width="9.109375" style="298"/>
    <col min="3585" max="3585" width="18.6640625" style="298" customWidth="1"/>
    <col min="3586" max="3586" width="20.109375" style="298" customWidth="1"/>
    <col min="3587" max="3587" width="61.88671875" style="298" customWidth="1"/>
    <col min="3588" max="3588" width="101.6640625" style="298" customWidth="1"/>
    <col min="3589" max="3589" width="122.6640625" style="298" customWidth="1"/>
    <col min="3590" max="3590" width="13.88671875" style="298" customWidth="1"/>
    <col min="3591" max="3591" width="11" style="298" customWidth="1"/>
    <col min="3592" max="3592" width="12.44140625" style="298" customWidth="1"/>
    <col min="3593" max="3593" width="24.6640625" style="298" customWidth="1"/>
    <col min="3594" max="3594" width="15.88671875" style="298" customWidth="1"/>
    <col min="3595" max="3595" width="12.6640625" style="298" customWidth="1"/>
    <col min="3596" max="3596" width="11.33203125" style="298" customWidth="1"/>
    <col min="3597" max="3597" width="16.33203125" style="298" customWidth="1"/>
    <col min="3598" max="3598" width="30" style="298" customWidth="1"/>
    <col min="3599" max="3599" width="54.6640625" style="298" customWidth="1"/>
    <col min="3600" max="3840" width="9.109375" style="298"/>
    <col min="3841" max="3841" width="18.6640625" style="298" customWidth="1"/>
    <col min="3842" max="3842" width="20.109375" style="298" customWidth="1"/>
    <col min="3843" max="3843" width="61.88671875" style="298" customWidth="1"/>
    <col min="3844" max="3844" width="101.6640625" style="298" customWidth="1"/>
    <col min="3845" max="3845" width="122.6640625" style="298" customWidth="1"/>
    <col min="3846" max="3846" width="13.88671875" style="298" customWidth="1"/>
    <col min="3847" max="3847" width="11" style="298" customWidth="1"/>
    <col min="3848" max="3848" width="12.44140625" style="298" customWidth="1"/>
    <col min="3849" max="3849" width="24.6640625" style="298" customWidth="1"/>
    <col min="3850" max="3850" width="15.88671875" style="298" customWidth="1"/>
    <col min="3851" max="3851" width="12.6640625" style="298" customWidth="1"/>
    <col min="3852" max="3852" width="11.33203125" style="298" customWidth="1"/>
    <col min="3853" max="3853" width="16.33203125" style="298" customWidth="1"/>
    <col min="3854" max="3854" width="30" style="298" customWidth="1"/>
    <col min="3855" max="3855" width="54.6640625" style="298" customWidth="1"/>
    <col min="3856" max="4096" width="9.109375" style="298"/>
    <col min="4097" max="4097" width="18.6640625" style="298" customWidth="1"/>
    <col min="4098" max="4098" width="20.109375" style="298" customWidth="1"/>
    <col min="4099" max="4099" width="61.88671875" style="298" customWidth="1"/>
    <col min="4100" max="4100" width="101.6640625" style="298" customWidth="1"/>
    <col min="4101" max="4101" width="122.6640625" style="298" customWidth="1"/>
    <col min="4102" max="4102" width="13.88671875" style="298" customWidth="1"/>
    <col min="4103" max="4103" width="11" style="298" customWidth="1"/>
    <col min="4104" max="4104" width="12.44140625" style="298" customWidth="1"/>
    <col min="4105" max="4105" width="24.6640625" style="298" customWidth="1"/>
    <col min="4106" max="4106" width="15.88671875" style="298" customWidth="1"/>
    <col min="4107" max="4107" width="12.6640625" style="298" customWidth="1"/>
    <col min="4108" max="4108" width="11.33203125" style="298" customWidth="1"/>
    <col min="4109" max="4109" width="16.33203125" style="298" customWidth="1"/>
    <col min="4110" max="4110" width="30" style="298" customWidth="1"/>
    <col min="4111" max="4111" width="54.6640625" style="298" customWidth="1"/>
    <col min="4112" max="4352" width="9.109375" style="298"/>
    <col min="4353" max="4353" width="18.6640625" style="298" customWidth="1"/>
    <col min="4354" max="4354" width="20.109375" style="298" customWidth="1"/>
    <col min="4355" max="4355" width="61.88671875" style="298" customWidth="1"/>
    <col min="4356" max="4356" width="101.6640625" style="298" customWidth="1"/>
    <col min="4357" max="4357" width="122.6640625" style="298" customWidth="1"/>
    <col min="4358" max="4358" width="13.88671875" style="298" customWidth="1"/>
    <col min="4359" max="4359" width="11" style="298" customWidth="1"/>
    <col min="4360" max="4360" width="12.44140625" style="298" customWidth="1"/>
    <col min="4361" max="4361" width="24.6640625" style="298" customWidth="1"/>
    <col min="4362" max="4362" width="15.88671875" style="298" customWidth="1"/>
    <col min="4363" max="4363" width="12.6640625" style="298" customWidth="1"/>
    <col min="4364" max="4364" width="11.33203125" style="298" customWidth="1"/>
    <col min="4365" max="4365" width="16.33203125" style="298" customWidth="1"/>
    <col min="4366" max="4366" width="30" style="298" customWidth="1"/>
    <col min="4367" max="4367" width="54.6640625" style="298" customWidth="1"/>
    <col min="4368" max="4608" width="9.109375" style="298"/>
    <col min="4609" max="4609" width="18.6640625" style="298" customWidth="1"/>
    <col min="4610" max="4610" width="20.109375" style="298" customWidth="1"/>
    <col min="4611" max="4611" width="61.88671875" style="298" customWidth="1"/>
    <col min="4612" max="4612" width="101.6640625" style="298" customWidth="1"/>
    <col min="4613" max="4613" width="122.6640625" style="298" customWidth="1"/>
    <col min="4614" max="4614" width="13.88671875" style="298" customWidth="1"/>
    <col min="4615" max="4615" width="11" style="298" customWidth="1"/>
    <col min="4616" max="4616" width="12.44140625" style="298" customWidth="1"/>
    <col min="4617" max="4617" width="24.6640625" style="298" customWidth="1"/>
    <col min="4618" max="4618" width="15.88671875" style="298" customWidth="1"/>
    <col min="4619" max="4619" width="12.6640625" style="298" customWidth="1"/>
    <col min="4620" max="4620" width="11.33203125" style="298" customWidth="1"/>
    <col min="4621" max="4621" width="16.33203125" style="298" customWidth="1"/>
    <col min="4622" max="4622" width="30" style="298" customWidth="1"/>
    <col min="4623" max="4623" width="54.6640625" style="298" customWidth="1"/>
    <col min="4624" max="4864" width="9.109375" style="298"/>
    <col min="4865" max="4865" width="18.6640625" style="298" customWidth="1"/>
    <col min="4866" max="4866" width="20.109375" style="298" customWidth="1"/>
    <col min="4867" max="4867" width="61.88671875" style="298" customWidth="1"/>
    <col min="4868" max="4868" width="101.6640625" style="298" customWidth="1"/>
    <col min="4869" max="4869" width="122.6640625" style="298" customWidth="1"/>
    <col min="4870" max="4870" width="13.88671875" style="298" customWidth="1"/>
    <col min="4871" max="4871" width="11" style="298" customWidth="1"/>
    <col min="4872" max="4872" width="12.44140625" style="298" customWidth="1"/>
    <col min="4873" max="4873" width="24.6640625" style="298" customWidth="1"/>
    <col min="4874" max="4874" width="15.88671875" style="298" customWidth="1"/>
    <col min="4875" max="4875" width="12.6640625" style="298" customWidth="1"/>
    <col min="4876" max="4876" width="11.33203125" style="298" customWidth="1"/>
    <col min="4877" max="4877" width="16.33203125" style="298" customWidth="1"/>
    <col min="4878" max="4878" width="30" style="298" customWidth="1"/>
    <col min="4879" max="4879" width="54.6640625" style="298" customWidth="1"/>
    <col min="4880" max="5120" width="9.109375" style="298"/>
    <col min="5121" max="5121" width="18.6640625" style="298" customWidth="1"/>
    <col min="5122" max="5122" width="20.109375" style="298" customWidth="1"/>
    <col min="5123" max="5123" width="61.88671875" style="298" customWidth="1"/>
    <col min="5124" max="5124" width="101.6640625" style="298" customWidth="1"/>
    <col min="5125" max="5125" width="122.6640625" style="298" customWidth="1"/>
    <col min="5126" max="5126" width="13.88671875" style="298" customWidth="1"/>
    <col min="5127" max="5127" width="11" style="298" customWidth="1"/>
    <col min="5128" max="5128" width="12.44140625" style="298" customWidth="1"/>
    <col min="5129" max="5129" width="24.6640625" style="298" customWidth="1"/>
    <col min="5130" max="5130" width="15.88671875" style="298" customWidth="1"/>
    <col min="5131" max="5131" width="12.6640625" style="298" customWidth="1"/>
    <col min="5132" max="5132" width="11.33203125" style="298" customWidth="1"/>
    <col min="5133" max="5133" width="16.33203125" style="298" customWidth="1"/>
    <col min="5134" max="5134" width="30" style="298" customWidth="1"/>
    <col min="5135" max="5135" width="54.6640625" style="298" customWidth="1"/>
    <col min="5136" max="5376" width="9.109375" style="298"/>
    <col min="5377" max="5377" width="18.6640625" style="298" customWidth="1"/>
    <col min="5378" max="5378" width="20.109375" style="298" customWidth="1"/>
    <col min="5379" max="5379" width="61.88671875" style="298" customWidth="1"/>
    <col min="5380" max="5380" width="101.6640625" style="298" customWidth="1"/>
    <col min="5381" max="5381" width="122.6640625" style="298" customWidth="1"/>
    <col min="5382" max="5382" width="13.88671875" style="298" customWidth="1"/>
    <col min="5383" max="5383" width="11" style="298" customWidth="1"/>
    <col min="5384" max="5384" width="12.44140625" style="298" customWidth="1"/>
    <col min="5385" max="5385" width="24.6640625" style="298" customWidth="1"/>
    <col min="5386" max="5386" width="15.88671875" style="298" customWidth="1"/>
    <col min="5387" max="5387" width="12.6640625" style="298" customWidth="1"/>
    <col min="5388" max="5388" width="11.33203125" style="298" customWidth="1"/>
    <col min="5389" max="5389" width="16.33203125" style="298" customWidth="1"/>
    <col min="5390" max="5390" width="30" style="298" customWidth="1"/>
    <col min="5391" max="5391" width="54.6640625" style="298" customWidth="1"/>
    <col min="5392" max="5632" width="9.109375" style="298"/>
    <col min="5633" max="5633" width="18.6640625" style="298" customWidth="1"/>
    <col min="5634" max="5634" width="20.109375" style="298" customWidth="1"/>
    <col min="5635" max="5635" width="61.88671875" style="298" customWidth="1"/>
    <col min="5636" max="5636" width="101.6640625" style="298" customWidth="1"/>
    <col min="5637" max="5637" width="122.6640625" style="298" customWidth="1"/>
    <col min="5638" max="5638" width="13.88671875" style="298" customWidth="1"/>
    <col min="5639" max="5639" width="11" style="298" customWidth="1"/>
    <col min="5640" max="5640" width="12.44140625" style="298" customWidth="1"/>
    <col min="5641" max="5641" width="24.6640625" style="298" customWidth="1"/>
    <col min="5642" max="5642" width="15.88671875" style="298" customWidth="1"/>
    <col min="5643" max="5643" width="12.6640625" style="298" customWidth="1"/>
    <col min="5644" max="5644" width="11.33203125" style="298" customWidth="1"/>
    <col min="5645" max="5645" width="16.33203125" style="298" customWidth="1"/>
    <col min="5646" max="5646" width="30" style="298" customWidth="1"/>
    <col min="5647" max="5647" width="54.6640625" style="298" customWidth="1"/>
    <col min="5648" max="5888" width="9.109375" style="298"/>
    <col min="5889" max="5889" width="18.6640625" style="298" customWidth="1"/>
    <col min="5890" max="5890" width="20.109375" style="298" customWidth="1"/>
    <col min="5891" max="5891" width="61.88671875" style="298" customWidth="1"/>
    <col min="5892" max="5892" width="101.6640625" style="298" customWidth="1"/>
    <col min="5893" max="5893" width="122.6640625" style="298" customWidth="1"/>
    <col min="5894" max="5894" width="13.88671875" style="298" customWidth="1"/>
    <col min="5895" max="5895" width="11" style="298" customWidth="1"/>
    <col min="5896" max="5896" width="12.44140625" style="298" customWidth="1"/>
    <col min="5897" max="5897" width="24.6640625" style="298" customWidth="1"/>
    <col min="5898" max="5898" width="15.88671875" style="298" customWidth="1"/>
    <col min="5899" max="5899" width="12.6640625" style="298" customWidth="1"/>
    <col min="5900" max="5900" width="11.33203125" style="298" customWidth="1"/>
    <col min="5901" max="5901" width="16.33203125" style="298" customWidth="1"/>
    <col min="5902" max="5902" width="30" style="298" customWidth="1"/>
    <col min="5903" max="5903" width="54.6640625" style="298" customWidth="1"/>
    <col min="5904" max="6144" width="9.109375" style="298"/>
    <col min="6145" max="6145" width="18.6640625" style="298" customWidth="1"/>
    <col min="6146" max="6146" width="20.109375" style="298" customWidth="1"/>
    <col min="6147" max="6147" width="61.88671875" style="298" customWidth="1"/>
    <col min="6148" max="6148" width="101.6640625" style="298" customWidth="1"/>
    <col min="6149" max="6149" width="122.6640625" style="298" customWidth="1"/>
    <col min="6150" max="6150" width="13.88671875" style="298" customWidth="1"/>
    <col min="6151" max="6151" width="11" style="298" customWidth="1"/>
    <col min="6152" max="6152" width="12.44140625" style="298" customWidth="1"/>
    <col min="6153" max="6153" width="24.6640625" style="298" customWidth="1"/>
    <col min="6154" max="6154" width="15.88671875" style="298" customWidth="1"/>
    <col min="6155" max="6155" width="12.6640625" style="298" customWidth="1"/>
    <col min="6156" max="6156" width="11.33203125" style="298" customWidth="1"/>
    <col min="6157" max="6157" width="16.33203125" style="298" customWidth="1"/>
    <col min="6158" max="6158" width="30" style="298" customWidth="1"/>
    <col min="6159" max="6159" width="54.6640625" style="298" customWidth="1"/>
    <col min="6160" max="6400" width="9.109375" style="298"/>
    <col min="6401" max="6401" width="18.6640625" style="298" customWidth="1"/>
    <col min="6402" max="6402" width="20.109375" style="298" customWidth="1"/>
    <col min="6403" max="6403" width="61.88671875" style="298" customWidth="1"/>
    <col min="6404" max="6404" width="101.6640625" style="298" customWidth="1"/>
    <col min="6405" max="6405" width="122.6640625" style="298" customWidth="1"/>
    <col min="6406" max="6406" width="13.88671875" style="298" customWidth="1"/>
    <col min="6407" max="6407" width="11" style="298" customWidth="1"/>
    <col min="6408" max="6408" width="12.44140625" style="298" customWidth="1"/>
    <col min="6409" max="6409" width="24.6640625" style="298" customWidth="1"/>
    <col min="6410" max="6410" width="15.88671875" style="298" customWidth="1"/>
    <col min="6411" max="6411" width="12.6640625" style="298" customWidth="1"/>
    <col min="6412" max="6412" width="11.33203125" style="298" customWidth="1"/>
    <col min="6413" max="6413" width="16.33203125" style="298" customWidth="1"/>
    <col min="6414" max="6414" width="30" style="298" customWidth="1"/>
    <col min="6415" max="6415" width="54.6640625" style="298" customWidth="1"/>
    <col min="6416" max="6656" width="9.109375" style="298"/>
    <col min="6657" max="6657" width="18.6640625" style="298" customWidth="1"/>
    <col min="6658" max="6658" width="20.109375" style="298" customWidth="1"/>
    <col min="6659" max="6659" width="61.88671875" style="298" customWidth="1"/>
    <col min="6660" max="6660" width="101.6640625" style="298" customWidth="1"/>
    <col min="6661" max="6661" width="122.6640625" style="298" customWidth="1"/>
    <col min="6662" max="6662" width="13.88671875" style="298" customWidth="1"/>
    <col min="6663" max="6663" width="11" style="298" customWidth="1"/>
    <col min="6664" max="6664" width="12.44140625" style="298" customWidth="1"/>
    <col min="6665" max="6665" width="24.6640625" style="298" customWidth="1"/>
    <col min="6666" max="6666" width="15.88671875" style="298" customWidth="1"/>
    <col min="6667" max="6667" width="12.6640625" style="298" customWidth="1"/>
    <col min="6668" max="6668" width="11.33203125" style="298" customWidth="1"/>
    <col min="6669" max="6669" width="16.33203125" style="298" customWidth="1"/>
    <col min="6670" max="6670" width="30" style="298" customWidth="1"/>
    <col min="6671" max="6671" width="54.6640625" style="298" customWidth="1"/>
    <col min="6672" max="6912" width="9.109375" style="298"/>
    <col min="6913" max="6913" width="18.6640625" style="298" customWidth="1"/>
    <col min="6914" max="6914" width="20.109375" style="298" customWidth="1"/>
    <col min="6915" max="6915" width="61.88671875" style="298" customWidth="1"/>
    <col min="6916" max="6916" width="101.6640625" style="298" customWidth="1"/>
    <col min="6917" max="6917" width="122.6640625" style="298" customWidth="1"/>
    <col min="6918" max="6918" width="13.88671875" style="298" customWidth="1"/>
    <col min="6919" max="6919" width="11" style="298" customWidth="1"/>
    <col min="6920" max="6920" width="12.44140625" style="298" customWidth="1"/>
    <col min="6921" max="6921" width="24.6640625" style="298" customWidth="1"/>
    <col min="6922" max="6922" width="15.88671875" style="298" customWidth="1"/>
    <col min="6923" max="6923" width="12.6640625" style="298" customWidth="1"/>
    <col min="6924" max="6924" width="11.33203125" style="298" customWidth="1"/>
    <col min="6925" max="6925" width="16.33203125" style="298" customWidth="1"/>
    <col min="6926" max="6926" width="30" style="298" customWidth="1"/>
    <col min="6927" max="6927" width="54.6640625" style="298" customWidth="1"/>
    <col min="6928" max="7168" width="9.109375" style="298"/>
    <col min="7169" max="7169" width="18.6640625" style="298" customWidth="1"/>
    <col min="7170" max="7170" width="20.109375" style="298" customWidth="1"/>
    <col min="7171" max="7171" width="61.88671875" style="298" customWidth="1"/>
    <col min="7172" max="7172" width="101.6640625" style="298" customWidth="1"/>
    <col min="7173" max="7173" width="122.6640625" style="298" customWidth="1"/>
    <col min="7174" max="7174" width="13.88671875" style="298" customWidth="1"/>
    <col min="7175" max="7175" width="11" style="298" customWidth="1"/>
    <col min="7176" max="7176" width="12.44140625" style="298" customWidth="1"/>
    <col min="7177" max="7177" width="24.6640625" style="298" customWidth="1"/>
    <col min="7178" max="7178" width="15.88671875" style="298" customWidth="1"/>
    <col min="7179" max="7179" width="12.6640625" style="298" customWidth="1"/>
    <col min="7180" max="7180" width="11.33203125" style="298" customWidth="1"/>
    <col min="7181" max="7181" width="16.33203125" style="298" customWidth="1"/>
    <col min="7182" max="7182" width="30" style="298" customWidth="1"/>
    <col min="7183" max="7183" width="54.6640625" style="298" customWidth="1"/>
    <col min="7184" max="7424" width="9.109375" style="298"/>
    <col min="7425" max="7425" width="18.6640625" style="298" customWidth="1"/>
    <col min="7426" max="7426" width="20.109375" style="298" customWidth="1"/>
    <col min="7427" max="7427" width="61.88671875" style="298" customWidth="1"/>
    <col min="7428" max="7428" width="101.6640625" style="298" customWidth="1"/>
    <col min="7429" max="7429" width="122.6640625" style="298" customWidth="1"/>
    <col min="7430" max="7430" width="13.88671875" style="298" customWidth="1"/>
    <col min="7431" max="7431" width="11" style="298" customWidth="1"/>
    <col min="7432" max="7432" width="12.44140625" style="298" customWidth="1"/>
    <col min="7433" max="7433" width="24.6640625" style="298" customWidth="1"/>
    <col min="7434" max="7434" width="15.88671875" style="298" customWidth="1"/>
    <col min="7435" max="7435" width="12.6640625" style="298" customWidth="1"/>
    <col min="7436" max="7436" width="11.33203125" style="298" customWidth="1"/>
    <col min="7437" max="7437" width="16.33203125" style="298" customWidth="1"/>
    <col min="7438" max="7438" width="30" style="298" customWidth="1"/>
    <col min="7439" max="7439" width="54.6640625" style="298" customWidth="1"/>
    <col min="7440" max="7680" width="9.109375" style="298"/>
    <col min="7681" max="7681" width="18.6640625" style="298" customWidth="1"/>
    <col min="7682" max="7682" width="20.109375" style="298" customWidth="1"/>
    <col min="7683" max="7683" width="61.88671875" style="298" customWidth="1"/>
    <col min="7684" max="7684" width="101.6640625" style="298" customWidth="1"/>
    <col min="7685" max="7685" width="122.6640625" style="298" customWidth="1"/>
    <col min="7686" max="7686" width="13.88671875" style="298" customWidth="1"/>
    <col min="7687" max="7687" width="11" style="298" customWidth="1"/>
    <col min="7688" max="7688" width="12.44140625" style="298" customWidth="1"/>
    <col min="7689" max="7689" width="24.6640625" style="298" customWidth="1"/>
    <col min="7690" max="7690" width="15.88671875" style="298" customWidth="1"/>
    <col min="7691" max="7691" width="12.6640625" style="298" customWidth="1"/>
    <col min="7692" max="7692" width="11.33203125" style="298" customWidth="1"/>
    <col min="7693" max="7693" width="16.33203125" style="298" customWidth="1"/>
    <col min="7694" max="7694" width="30" style="298" customWidth="1"/>
    <col min="7695" max="7695" width="54.6640625" style="298" customWidth="1"/>
    <col min="7696" max="7936" width="9.109375" style="298"/>
    <col min="7937" max="7937" width="18.6640625" style="298" customWidth="1"/>
    <col min="7938" max="7938" width="20.109375" style="298" customWidth="1"/>
    <col min="7939" max="7939" width="61.88671875" style="298" customWidth="1"/>
    <col min="7940" max="7940" width="101.6640625" style="298" customWidth="1"/>
    <col min="7941" max="7941" width="122.6640625" style="298" customWidth="1"/>
    <col min="7942" max="7942" width="13.88671875" style="298" customWidth="1"/>
    <col min="7943" max="7943" width="11" style="298" customWidth="1"/>
    <col min="7944" max="7944" width="12.44140625" style="298" customWidth="1"/>
    <col min="7945" max="7945" width="24.6640625" style="298" customWidth="1"/>
    <col min="7946" max="7946" width="15.88671875" style="298" customWidth="1"/>
    <col min="7947" max="7947" width="12.6640625" style="298" customWidth="1"/>
    <col min="7948" max="7948" width="11.33203125" style="298" customWidth="1"/>
    <col min="7949" max="7949" width="16.33203125" style="298" customWidth="1"/>
    <col min="7950" max="7950" width="30" style="298" customWidth="1"/>
    <col min="7951" max="7951" width="54.6640625" style="298" customWidth="1"/>
    <col min="7952" max="8192" width="9.109375" style="298"/>
    <col min="8193" max="8193" width="18.6640625" style="298" customWidth="1"/>
    <col min="8194" max="8194" width="20.109375" style="298" customWidth="1"/>
    <col min="8195" max="8195" width="61.88671875" style="298" customWidth="1"/>
    <col min="8196" max="8196" width="101.6640625" style="298" customWidth="1"/>
    <col min="8197" max="8197" width="122.6640625" style="298" customWidth="1"/>
    <col min="8198" max="8198" width="13.88671875" style="298" customWidth="1"/>
    <col min="8199" max="8199" width="11" style="298" customWidth="1"/>
    <col min="8200" max="8200" width="12.44140625" style="298" customWidth="1"/>
    <col min="8201" max="8201" width="24.6640625" style="298" customWidth="1"/>
    <col min="8202" max="8202" width="15.88671875" style="298" customWidth="1"/>
    <col min="8203" max="8203" width="12.6640625" style="298" customWidth="1"/>
    <col min="8204" max="8204" width="11.33203125" style="298" customWidth="1"/>
    <col min="8205" max="8205" width="16.33203125" style="298" customWidth="1"/>
    <col min="8206" max="8206" width="30" style="298" customWidth="1"/>
    <col min="8207" max="8207" width="54.6640625" style="298" customWidth="1"/>
    <col min="8208" max="8448" width="9.109375" style="298"/>
    <col min="8449" max="8449" width="18.6640625" style="298" customWidth="1"/>
    <col min="8450" max="8450" width="20.109375" style="298" customWidth="1"/>
    <col min="8451" max="8451" width="61.88671875" style="298" customWidth="1"/>
    <col min="8452" max="8452" width="101.6640625" style="298" customWidth="1"/>
    <col min="8453" max="8453" width="122.6640625" style="298" customWidth="1"/>
    <col min="8454" max="8454" width="13.88671875" style="298" customWidth="1"/>
    <col min="8455" max="8455" width="11" style="298" customWidth="1"/>
    <col min="8456" max="8456" width="12.44140625" style="298" customWidth="1"/>
    <col min="8457" max="8457" width="24.6640625" style="298" customWidth="1"/>
    <col min="8458" max="8458" width="15.88671875" style="298" customWidth="1"/>
    <col min="8459" max="8459" width="12.6640625" style="298" customWidth="1"/>
    <col min="8460" max="8460" width="11.33203125" style="298" customWidth="1"/>
    <col min="8461" max="8461" width="16.33203125" style="298" customWidth="1"/>
    <col min="8462" max="8462" width="30" style="298" customWidth="1"/>
    <col min="8463" max="8463" width="54.6640625" style="298" customWidth="1"/>
    <col min="8464" max="8704" width="9.109375" style="298"/>
    <col min="8705" max="8705" width="18.6640625" style="298" customWidth="1"/>
    <col min="8706" max="8706" width="20.109375" style="298" customWidth="1"/>
    <col min="8707" max="8707" width="61.88671875" style="298" customWidth="1"/>
    <col min="8708" max="8708" width="101.6640625" style="298" customWidth="1"/>
    <col min="8709" max="8709" width="122.6640625" style="298" customWidth="1"/>
    <col min="8710" max="8710" width="13.88671875" style="298" customWidth="1"/>
    <col min="8711" max="8711" width="11" style="298" customWidth="1"/>
    <col min="8712" max="8712" width="12.44140625" style="298" customWidth="1"/>
    <col min="8713" max="8713" width="24.6640625" style="298" customWidth="1"/>
    <col min="8714" max="8714" width="15.88671875" style="298" customWidth="1"/>
    <col min="8715" max="8715" width="12.6640625" style="298" customWidth="1"/>
    <col min="8716" max="8716" width="11.33203125" style="298" customWidth="1"/>
    <col min="8717" max="8717" width="16.33203125" style="298" customWidth="1"/>
    <col min="8718" max="8718" width="30" style="298" customWidth="1"/>
    <col min="8719" max="8719" width="54.6640625" style="298" customWidth="1"/>
    <col min="8720" max="8960" width="9.109375" style="298"/>
    <col min="8961" max="8961" width="18.6640625" style="298" customWidth="1"/>
    <col min="8962" max="8962" width="20.109375" style="298" customWidth="1"/>
    <col min="8963" max="8963" width="61.88671875" style="298" customWidth="1"/>
    <col min="8964" max="8964" width="101.6640625" style="298" customWidth="1"/>
    <col min="8965" max="8965" width="122.6640625" style="298" customWidth="1"/>
    <col min="8966" max="8966" width="13.88671875" style="298" customWidth="1"/>
    <col min="8967" max="8967" width="11" style="298" customWidth="1"/>
    <col min="8968" max="8968" width="12.44140625" style="298" customWidth="1"/>
    <col min="8969" max="8969" width="24.6640625" style="298" customWidth="1"/>
    <col min="8970" max="8970" width="15.88671875" style="298" customWidth="1"/>
    <col min="8971" max="8971" width="12.6640625" style="298" customWidth="1"/>
    <col min="8972" max="8972" width="11.33203125" style="298" customWidth="1"/>
    <col min="8973" max="8973" width="16.33203125" style="298" customWidth="1"/>
    <col min="8974" max="8974" width="30" style="298" customWidth="1"/>
    <col min="8975" max="8975" width="54.6640625" style="298" customWidth="1"/>
    <col min="8976" max="9216" width="9.109375" style="298"/>
    <col min="9217" max="9217" width="18.6640625" style="298" customWidth="1"/>
    <col min="9218" max="9218" width="20.109375" style="298" customWidth="1"/>
    <col min="9219" max="9219" width="61.88671875" style="298" customWidth="1"/>
    <col min="9220" max="9220" width="101.6640625" style="298" customWidth="1"/>
    <col min="9221" max="9221" width="122.6640625" style="298" customWidth="1"/>
    <col min="9222" max="9222" width="13.88671875" style="298" customWidth="1"/>
    <col min="9223" max="9223" width="11" style="298" customWidth="1"/>
    <col min="9224" max="9224" width="12.44140625" style="298" customWidth="1"/>
    <col min="9225" max="9225" width="24.6640625" style="298" customWidth="1"/>
    <col min="9226" max="9226" width="15.88671875" style="298" customWidth="1"/>
    <col min="9227" max="9227" width="12.6640625" style="298" customWidth="1"/>
    <col min="9228" max="9228" width="11.33203125" style="298" customWidth="1"/>
    <col min="9229" max="9229" width="16.33203125" style="298" customWidth="1"/>
    <col min="9230" max="9230" width="30" style="298" customWidth="1"/>
    <col min="9231" max="9231" width="54.6640625" style="298" customWidth="1"/>
    <col min="9232" max="9472" width="9.109375" style="298"/>
    <col min="9473" max="9473" width="18.6640625" style="298" customWidth="1"/>
    <col min="9474" max="9474" width="20.109375" style="298" customWidth="1"/>
    <col min="9475" max="9475" width="61.88671875" style="298" customWidth="1"/>
    <col min="9476" max="9476" width="101.6640625" style="298" customWidth="1"/>
    <col min="9477" max="9477" width="122.6640625" style="298" customWidth="1"/>
    <col min="9478" max="9478" width="13.88671875" style="298" customWidth="1"/>
    <col min="9479" max="9479" width="11" style="298" customWidth="1"/>
    <col min="9480" max="9480" width="12.44140625" style="298" customWidth="1"/>
    <col min="9481" max="9481" width="24.6640625" style="298" customWidth="1"/>
    <col min="9482" max="9482" width="15.88671875" style="298" customWidth="1"/>
    <col min="9483" max="9483" width="12.6640625" style="298" customWidth="1"/>
    <col min="9484" max="9484" width="11.33203125" style="298" customWidth="1"/>
    <col min="9485" max="9485" width="16.33203125" style="298" customWidth="1"/>
    <col min="9486" max="9486" width="30" style="298" customWidth="1"/>
    <col min="9487" max="9487" width="54.6640625" style="298" customWidth="1"/>
    <col min="9488" max="9728" width="9.109375" style="298"/>
    <col min="9729" max="9729" width="18.6640625" style="298" customWidth="1"/>
    <col min="9730" max="9730" width="20.109375" style="298" customWidth="1"/>
    <col min="9731" max="9731" width="61.88671875" style="298" customWidth="1"/>
    <col min="9732" max="9732" width="101.6640625" style="298" customWidth="1"/>
    <col min="9733" max="9733" width="122.6640625" style="298" customWidth="1"/>
    <col min="9734" max="9734" width="13.88671875" style="298" customWidth="1"/>
    <col min="9735" max="9735" width="11" style="298" customWidth="1"/>
    <col min="9736" max="9736" width="12.44140625" style="298" customWidth="1"/>
    <col min="9737" max="9737" width="24.6640625" style="298" customWidth="1"/>
    <col min="9738" max="9738" width="15.88671875" style="298" customWidth="1"/>
    <col min="9739" max="9739" width="12.6640625" style="298" customWidth="1"/>
    <col min="9740" max="9740" width="11.33203125" style="298" customWidth="1"/>
    <col min="9741" max="9741" width="16.33203125" style="298" customWidth="1"/>
    <col min="9742" max="9742" width="30" style="298" customWidth="1"/>
    <col min="9743" max="9743" width="54.6640625" style="298" customWidth="1"/>
    <col min="9744" max="9984" width="9.109375" style="298"/>
    <col min="9985" max="9985" width="18.6640625" style="298" customWidth="1"/>
    <col min="9986" max="9986" width="20.109375" style="298" customWidth="1"/>
    <col min="9987" max="9987" width="61.88671875" style="298" customWidth="1"/>
    <col min="9988" max="9988" width="101.6640625" style="298" customWidth="1"/>
    <col min="9989" max="9989" width="122.6640625" style="298" customWidth="1"/>
    <col min="9990" max="9990" width="13.88671875" style="298" customWidth="1"/>
    <col min="9991" max="9991" width="11" style="298" customWidth="1"/>
    <col min="9992" max="9992" width="12.44140625" style="298" customWidth="1"/>
    <col min="9993" max="9993" width="24.6640625" style="298" customWidth="1"/>
    <col min="9994" max="9994" width="15.88671875" style="298" customWidth="1"/>
    <col min="9995" max="9995" width="12.6640625" style="298" customWidth="1"/>
    <col min="9996" max="9996" width="11.33203125" style="298" customWidth="1"/>
    <col min="9997" max="9997" width="16.33203125" style="298" customWidth="1"/>
    <col min="9998" max="9998" width="30" style="298" customWidth="1"/>
    <col min="9999" max="9999" width="54.6640625" style="298" customWidth="1"/>
    <col min="10000" max="10240" width="9.109375" style="298"/>
    <col min="10241" max="10241" width="18.6640625" style="298" customWidth="1"/>
    <col min="10242" max="10242" width="20.109375" style="298" customWidth="1"/>
    <col min="10243" max="10243" width="61.88671875" style="298" customWidth="1"/>
    <col min="10244" max="10244" width="101.6640625" style="298" customWidth="1"/>
    <col min="10245" max="10245" width="122.6640625" style="298" customWidth="1"/>
    <col min="10246" max="10246" width="13.88671875" style="298" customWidth="1"/>
    <col min="10247" max="10247" width="11" style="298" customWidth="1"/>
    <col min="10248" max="10248" width="12.44140625" style="298" customWidth="1"/>
    <col min="10249" max="10249" width="24.6640625" style="298" customWidth="1"/>
    <col min="10250" max="10250" width="15.88671875" style="298" customWidth="1"/>
    <col min="10251" max="10251" width="12.6640625" style="298" customWidth="1"/>
    <col min="10252" max="10252" width="11.33203125" style="298" customWidth="1"/>
    <col min="10253" max="10253" width="16.33203125" style="298" customWidth="1"/>
    <col min="10254" max="10254" width="30" style="298" customWidth="1"/>
    <col min="10255" max="10255" width="54.6640625" style="298" customWidth="1"/>
    <col min="10256" max="10496" width="9.109375" style="298"/>
    <col min="10497" max="10497" width="18.6640625" style="298" customWidth="1"/>
    <col min="10498" max="10498" width="20.109375" style="298" customWidth="1"/>
    <col min="10499" max="10499" width="61.88671875" style="298" customWidth="1"/>
    <col min="10500" max="10500" width="101.6640625" style="298" customWidth="1"/>
    <col min="10501" max="10501" width="122.6640625" style="298" customWidth="1"/>
    <col min="10502" max="10502" width="13.88671875" style="298" customWidth="1"/>
    <col min="10503" max="10503" width="11" style="298" customWidth="1"/>
    <col min="10504" max="10504" width="12.44140625" style="298" customWidth="1"/>
    <col min="10505" max="10505" width="24.6640625" style="298" customWidth="1"/>
    <col min="10506" max="10506" width="15.88671875" style="298" customWidth="1"/>
    <col min="10507" max="10507" width="12.6640625" style="298" customWidth="1"/>
    <col min="10508" max="10508" width="11.33203125" style="298" customWidth="1"/>
    <col min="10509" max="10509" width="16.33203125" style="298" customWidth="1"/>
    <col min="10510" max="10510" width="30" style="298" customWidth="1"/>
    <col min="10511" max="10511" width="54.6640625" style="298" customWidth="1"/>
    <col min="10512" max="10752" width="9.109375" style="298"/>
    <col min="10753" max="10753" width="18.6640625" style="298" customWidth="1"/>
    <col min="10754" max="10754" width="20.109375" style="298" customWidth="1"/>
    <col min="10755" max="10755" width="61.88671875" style="298" customWidth="1"/>
    <col min="10756" max="10756" width="101.6640625" style="298" customWidth="1"/>
    <col min="10757" max="10757" width="122.6640625" style="298" customWidth="1"/>
    <col min="10758" max="10758" width="13.88671875" style="298" customWidth="1"/>
    <col min="10759" max="10759" width="11" style="298" customWidth="1"/>
    <col min="10760" max="10760" width="12.44140625" style="298" customWidth="1"/>
    <col min="10761" max="10761" width="24.6640625" style="298" customWidth="1"/>
    <col min="10762" max="10762" width="15.88671875" style="298" customWidth="1"/>
    <col min="10763" max="10763" width="12.6640625" style="298" customWidth="1"/>
    <col min="10764" max="10764" width="11.33203125" style="298" customWidth="1"/>
    <col min="10765" max="10765" width="16.33203125" style="298" customWidth="1"/>
    <col min="10766" max="10766" width="30" style="298" customWidth="1"/>
    <col min="10767" max="10767" width="54.6640625" style="298" customWidth="1"/>
    <col min="10768" max="11008" width="9.109375" style="298"/>
    <col min="11009" max="11009" width="18.6640625" style="298" customWidth="1"/>
    <col min="11010" max="11010" width="20.109375" style="298" customWidth="1"/>
    <col min="11011" max="11011" width="61.88671875" style="298" customWidth="1"/>
    <col min="11012" max="11012" width="101.6640625" style="298" customWidth="1"/>
    <col min="11013" max="11013" width="122.6640625" style="298" customWidth="1"/>
    <col min="11014" max="11014" width="13.88671875" style="298" customWidth="1"/>
    <col min="11015" max="11015" width="11" style="298" customWidth="1"/>
    <col min="11016" max="11016" width="12.44140625" style="298" customWidth="1"/>
    <col min="11017" max="11017" width="24.6640625" style="298" customWidth="1"/>
    <col min="11018" max="11018" width="15.88671875" style="298" customWidth="1"/>
    <col min="11019" max="11019" width="12.6640625" style="298" customWidth="1"/>
    <col min="11020" max="11020" width="11.33203125" style="298" customWidth="1"/>
    <col min="11021" max="11021" width="16.33203125" style="298" customWidth="1"/>
    <col min="11022" max="11022" width="30" style="298" customWidth="1"/>
    <col min="11023" max="11023" width="54.6640625" style="298" customWidth="1"/>
    <col min="11024" max="11264" width="9.109375" style="298"/>
    <col min="11265" max="11265" width="18.6640625" style="298" customWidth="1"/>
    <col min="11266" max="11266" width="20.109375" style="298" customWidth="1"/>
    <col min="11267" max="11267" width="61.88671875" style="298" customWidth="1"/>
    <col min="11268" max="11268" width="101.6640625" style="298" customWidth="1"/>
    <col min="11269" max="11269" width="122.6640625" style="298" customWidth="1"/>
    <col min="11270" max="11270" width="13.88671875" style="298" customWidth="1"/>
    <col min="11271" max="11271" width="11" style="298" customWidth="1"/>
    <col min="11272" max="11272" width="12.44140625" style="298" customWidth="1"/>
    <col min="11273" max="11273" width="24.6640625" style="298" customWidth="1"/>
    <col min="11274" max="11274" width="15.88671875" style="298" customWidth="1"/>
    <col min="11275" max="11275" width="12.6640625" style="298" customWidth="1"/>
    <col min="11276" max="11276" width="11.33203125" style="298" customWidth="1"/>
    <col min="11277" max="11277" width="16.33203125" style="298" customWidth="1"/>
    <col min="11278" max="11278" width="30" style="298" customWidth="1"/>
    <col min="11279" max="11279" width="54.6640625" style="298" customWidth="1"/>
    <col min="11280" max="11520" width="9.109375" style="298"/>
    <col min="11521" max="11521" width="18.6640625" style="298" customWidth="1"/>
    <col min="11522" max="11522" width="20.109375" style="298" customWidth="1"/>
    <col min="11523" max="11523" width="61.88671875" style="298" customWidth="1"/>
    <col min="11524" max="11524" width="101.6640625" style="298" customWidth="1"/>
    <col min="11525" max="11525" width="122.6640625" style="298" customWidth="1"/>
    <col min="11526" max="11526" width="13.88671875" style="298" customWidth="1"/>
    <col min="11527" max="11527" width="11" style="298" customWidth="1"/>
    <col min="11528" max="11528" width="12.44140625" style="298" customWidth="1"/>
    <col min="11529" max="11529" width="24.6640625" style="298" customWidth="1"/>
    <col min="11530" max="11530" width="15.88671875" style="298" customWidth="1"/>
    <col min="11531" max="11531" width="12.6640625" style="298" customWidth="1"/>
    <col min="11532" max="11532" width="11.33203125" style="298" customWidth="1"/>
    <col min="11533" max="11533" width="16.33203125" style="298" customWidth="1"/>
    <col min="11534" max="11534" width="30" style="298" customWidth="1"/>
    <col min="11535" max="11535" width="54.6640625" style="298" customWidth="1"/>
    <col min="11536" max="11776" width="9.109375" style="298"/>
    <col min="11777" max="11777" width="18.6640625" style="298" customWidth="1"/>
    <col min="11778" max="11778" width="20.109375" style="298" customWidth="1"/>
    <col min="11779" max="11779" width="61.88671875" style="298" customWidth="1"/>
    <col min="11780" max="11780" width="101.6640625" style="298" customWidth="1"/>
    <col min="11781" max="11781" width="122.6640625" style="298" customWidth="1"/>
    <col min="11782" max="11782" width="13.88671875" style="298" customWidth="1"/>
    <col min="11783" max="11783" width="11" style="298" customWidth="1"/>
    <col min="11784" max="11784" width="12.44140625" style="298" customWidth="1"/>
    <col min="11785" max="11785" width="24.6640625" style="298" customWidth="1"/>
    <col min="11786" max="11786" width="15.88671875" style="298" customWidth="1"/>
    <col min="11787" max="11787" width="12.6640625" style="298" customWidth="1"/>
    <col min="11788" max="11788" width="11.33203125" style="298" customWidth="1"/>
    <col min="11789" max="11789" width="16.33203125" style="298" customWidth="1"/>
    <col min="11790" max="11790" width="30" style="298" customWidth="1"/>
    <col min="11791" max="11791" width="54.6640625" style="298" customWidth="1"/>
    <col min="11792" max="12032" width="9.109375" style="298"/>
    <col min="12033" max="12033" width="18.6640625" style="298" customWidth="1"/>
    <col min="12034" max="12034" width="20.109375" style="298" customWidth="1"/>
    <col min="12035" max="12035" width="61.88671875" style="298" customWidth="1"/>
    <col min="12036" max="12036" width="101.6640625" style="298" customWidth="1"/>
    <col min="12037" max="12037" width="122.6640625" style="298" customWidth="1"/>
    <col min="12038" max="12038" width="13.88671875" style="298" customWidth="1"/>
    <col min="12039" max="12039" width="11" style="298" customWidth="1"/>
    <col min="12040" max="12040" width="12.44140625" style="298" customWidth="1"/>
    <col min="12041" max="12041" width="24.6640625" style="298" customWidth="1"/>
    <col min="12042" max="12042" width="15.88671875" style="298" customWidth="1"/>
    <col min="12043" max="12043" width="12.6640625" style="298" customWidth="1"/>
    <col min="12044" max="12044" width="11.33203125" style="298" customWidth="1"/>
    <col min="12045" max="12045" width="16.33203125" style="298" customWidth="1"/>
    <col min="12046" max="12046" width="30" style="298" customWidth="1"/>
    <col min="12047" max="12047" width="54.6640625" style="298" customWidth="1"/>
    <col min="12048" max="12288" width="9.109375" style="298"/>
    <col min="12289" max="12289" width="18.6640625" style="298" customWidth="1"/>
    <col min="12290" max="12290" width="20.109375" style="298" customWidth="1"/>
    <col min="12291" max="12291" width="61.88671875" style="298" customWidth="1"/>
    <col min="12292" max="12292" width="101.6640625" style="298" customWidth="1"/>
    <col min="12293" max="12293" width="122.6640625" style="298" customWidth="1"/>
    <col min="12294" max="12294" width="13.88671875" style="298" customWidth="1"/>
    <col min="12295" max="12295" width="11" style="298" customWidth="1"/>
    <col min="12296" max="12296" width="12.44140625" style="298" customWidth="1"/>
    <col min="12297" max="12297" width="24.6640625" style="298" customWidth="1"/>
    <col min="12298" max="12298" width="15.88671875" style="298" customWidth="1"/>
    <col min="12299" max="12299" width="12.6640625" style="298" customWidth="1"/>
    <col min="12300" max="12300" width="11.33203125" style="298" customWidth="1"/>
    <col min="12301" max="12301" width="16.33203125" style="298" customWidth="1"/>
    <col min="12302" max="12302" width="30" style="298" customWidth="1"/>
    <col min="12303" max="12303" width="54.6640625" style="298" customWidth="1"/>
    <col min="12304" max="12544" width="9.109375" style="298"/>
    <col min="12545" max="12545" width="18.6640625" style="298" customWidth="1"/>
    <col min="12546" max="12546" width="20.109375" style="298" customWidth="1"/>
    <col min="12547" max="12547" width="61.88671875" style="298" customWidth="1"/>
    <col min="12548" max="12548" width="101.6640625" style="298" customWidth="1"/>
    <col min="12549" max="12549" width="122.6640625" style="298" customWidth="1"/>
    <col min="12550" max="12550" width="13.88671875" style="298" customWidth="1"/>
    <col min="12551" max="12551" width="11" style="298" customWidth="1"/>
    <col min="12552" max="12552" width="12.44140625" style="298" customWidth="1"/>
    <col min="12553" max="12553" width="24.6640625" style="298" customWidth="1"/>
    <col min="12554" max="12554" width="15.88671875" style="298" customWidth="1"/>
    <col min="12555" max="12555" width="12.6640625" style="298" customWidth="1"/>
    <col min="12556" max="12556" width="11.33203125" style="298" customWidth="1"/>
    <col min="12557" max="12557" width="16.33203125" style="298" customWidth="1"/>
    <col min="12558" max="12558" width="30" style="298" customWidth="1"/>
    <col min="12559" max="12559" width="54.6640625" style="298" customWidth="1"/>
    <col min="12560" max="12800" width="9.109375" style="298"/>
    <col min="12801" max="12801" width="18.6640625" style="298" customWidth="1"/>
    <col min="12802" max="12802" width="20.109375" style="298" customWidth="1"/>
    <col min="12803" max="12803" width="61.88671875" style="298" customWidth="1"/>
    <col min="12804" max="12804" width="101.6640625" style="298" customWidth="1"/>
    <col min="12805" max="12805" width="122.6640625" style="298" customWidth="1"/>
    <col min="12806" max="12806" width="13.88671875" style="298" customWidth="1"/>
    <col min="12807" max="12807" width="11" style="298" customWidth="1"/>
    <col min="12808" max="12808" width="12.44140625" style="298" customWidth="1"/>
    <col min="12809" max="12809" width="24.6640625" style="298" customWidth="1"/>
    <col min="12810" max="12810" width="15.88671875" style="298" customWidth="1"/>
    <col min="12811" max="12811" width="12.6640625" style="298" customWidth="1"/>
    <col min="12812" max="12812" width="11.33203125" style="298" customWidth="1"/>
    <col min="12813" max="12813" width="16.33203125" style="298" customWidth="1"/>
    <col min="12814" max="12814" width="30" style="298" customWidth="1"/>
    <col min="12815" max="12815" width="54.6640625" style="298" customWidth="1"/>
    <col min="12816" max="13056" width="9.109375" style="298"/>
    <col min="13057" max="13057" width="18.6640625" style="298" customWidth="1"/>
    <col min="13058" max="13058" width="20.109375" style="298" customWidth="1"/>
    <col min="13059" max="13059" width="61.88671875" style="298" customWidth="1"/>
    <col min="13060" max="13060" width="101.6640625" style="298" customWidth="1"/>
    <col min="13061" max="13061" width="122.6640625" style="298" customWidth="1"/>
    <col min="13062" max="13062" width="13.88671875" style="298" customWidth="1"/>
    <col min="13063" max="13063" width="11" style="298" customWidth="1"/>
    <col min="13064" max="13064" width="12.44140625" style="298" customWidth="1"/>
    <col min="13065" max="13065" width="24.6640625" style="298" customWidth="1"/>
    <col min="13066" max="13066" width="15.88671875" style="298" customWidth="1"/>
    <col min="13067" max="13067" width="12.6640625" style="298" customWidth="1"/>
    <col min="13068" max="13068" width="11.33203125" style="298" customWidth="1"/>
    <col min="13069" max="13069" width="16.33203125" style="298" customWidth="1"/>
    <col min="13070" max="13070" width="30" style="298" customWidth="1"/>
    <col min="13071" max="13071" width="54.6640625" style="298" customWidth="1"/>
    <col min="13072" max="13312" width="9.109375" style="298"/>
    <col min="13313" max="13313" width="18.6640625" style="298" customWidth="1"/>
    <col min="13314" max="13314" width="20.109375" style="298" customWidth="1"/>
    <col min="13315" max="13315" width="61.88671875" style="298" customWidth="1"/>
    <col min="13316" max="13316" width="101.6640625" style="298" customWidth="1"/>
    <col min="13317" max="13317" width="122.6640625" style="298" customWidth="1"/>
    <col min="13318" max="13318" width="13.88671875" style="298" customWidth="1"/>
    <col min="13319" max="13319" width="11" style="298" customWidth="1"/>
    <col min="13320" max="13320" width="12.44140625" style="298" customWidth="1"/>
    <col min="13321" max="13321" width="24.6640625" style="298" customWidth="1"/>
    <col min="13322" max="13322" width="15.88671875" style="298" customWidth="1"/>
    <col min="13323" max="13323" width="12.6640625" style="298" customWidth="1"/>
    <col min="13324" max="13324" width="11.33203125" style="298" customWidth="1"/>
    <col min="13325" max="13325" width="16.33203125" style="298" customWidth="1"/>
    <col min="13326" max="13326" width="30" style="298" customWidth="1"/>
    <col min="13327" max="13327" width="54.6640625" style="298" customWidth="1"/>
    <col min="13328" max="13568" width="9.109375" style="298"/>
    <col min="13569" max="13569" width="18.6640625" style="298" customWidth="1"/>
    <col min="13570" max="13570" width="20.109375" style="298" customWidth="1"/>
    <col min="13571" max="13571" width="61.88671875" style="298" customWidth="1"/>
    <col min="13572" max="13572" width="101.6640625" style="298" customWidth="1"/>
    <col min="13573" max="13573" width="122.6640625" style="298" customWidth="1"/>
    <col min="13574" max="13574" width="13.88671875" style="298" customWidth="1"/>
    <col min="13575" max="13575" width="11" style="298" customWidth="1"/>
    <col min="13576" max="13576" width="12.44140625" style="298" customWidth="1"/>
    <col min="13577" max="13577" width="24.6640625" style="298" customWidth="1"/>
    <col min="13578" max="13578" width="15.88671875" style="298" customWidth="1"/>
    <col min="13579" max="13579" width="12.6640625" style="298" customWidth="1"/>
    <col min="13580" max="13580" width="11.33203125" style="298" customWidth="1"/>
    <col min="13581" max="13581" width="16.33203125" style="298" customWidth="1"/>
    <col min="13582" max="13582" width="30" style="298" customWidth="1"/>
    <col min="13583" max="13583" width="54.6640625" style="298" customWidth="1"/>
    <col min="13584" max="13824" width="9.109375" style="298"/>
    <col min="13825" max="13825" width="18.6640625" style="298" customWidth="1"/>
    <col min="13826" max="13826" width="20.109375" style="298" customWidth="1"/>
    <col min="13827" max="13827" width="61.88671875" style="298" customWidth="1"/>
    <col min="13828" max="13828" width="101.6640625" style="298" customWidth="1"/>
    <col min="13829" max="13829" width="122.6640625" style="298" customWidth="1"/>
    <col min="13830" max="13830" width="13.88671875" style="298" customWidth="1"/>
    <col min="13831" max="13831" width="11" style="298" customWidth="1"/>
    <col min="13832" max="13832" width="12.44140625" style="298" customWidth="1"/>
    <col min="13833" max="13833" width="24.6640625" style="298" customWidth="1"/>
    <col min="13834" max="13834" width="15.88671875" style="298" customWidth="1"/>
    <col min="13835" max="13835" width="12.6640625" style="298" customWidth="1"/>
    <col min="13836" max="13836" width="11.33203125" style="298" customWidth="1"/>
    <col min="13837" max="13837" width="16.33203125" style="298" customWidth="1"/>
    <col min="13838" max="13838" width="30" style="298" customWidth="1"/>
    <col min="13839" max="13839" width="54.6640625" style="298" customWidth="1"/>
    <col min="13840" max="14080" width="9.109375" style="298"/>
    <col min="14081" max="14081" width="18.6640625" style="298" customWidth="1"/>
    <col min="14082" max="14082" width="20.109375" style="298" customWidth="1"/>
    <col min="14083" max="14083" width="61.88671875" style="298" customWidth="1"/>
    <col min="14084" max="14084" width="101.6640625" style="298" customWidth="1"/>
    <col min="14085" max="14085" width="122.6640625" style="298" customWidth="1"/>
    <col min="14086" max="14086" width="13.88671875" style="298" customWidth="1"/>
    <col min="14087" max="14087" width="11" style="298" customWidth="1"/>
    <col min="14088" max="14088" width="12.44140625" style="298" customWidth="1"/>
    <col min="14089" max="14089" width="24.6640625" style="298" customWidth="1"/>
    <col min="14090" max="14090" width="15.88671875" style="298" customWidth="1"/>
    <col min="14091" max="14091" width="12.6640625" style="298" customWidth="1"/>
    <col min="14092" max="14092" width="11.33203125" style="298" customWidth="1"/>
    <col min="14093" max="14093" width="16.33203125" style="298" customWidth="1"/>
    <col min="14094" max="14094" width="30" style="298" customWidth="1"/>
    <col min="14095" max="14095" width="54.6640625" style="298" customWidth="1"/>
    <col min="14096" max="14336" width="9.109375" style="298"/>
    <col min="14337" max="14337" width="18.6640625" style="298" customWidth="1"/>
    <col min="14338" max="14338" width="20.109375" style="298" customWidth="1"/>
    <col min="14339" max="14339" width="61.88671875" style="298" customWidth="1"/>
    <col min="14340" max="14340" width="101.6640625" style="298" customWidth="1"/>
    <col min="14341" max="14341" width="122.6640625" style="298" customWidth="1"/>
    <col min="14342" max="14342" width="13.88671875" style="298" customWidth="1"/>
    <col min="14343" max="14343" width="11" style="298" customWidth="1"/>
    <col min="14344" max="14344" width="12.44140625" style="298" customWidth="1"/>
    <col min="14345" max="14345" width="24.6640625" style="298" customWidth="1"/>
    <col min="14346" max="14346" width="15.88671875" style="298" customWidth="1"/>
    <col min="14347" max="14347" width="12.6640625" style="298" customWidth="1"/>
    <col min="14348" max="14348" width="11.33203125" style="298" customWidth="1"/>
    <col min="14349" max="14349" width="16.33203125" style="298" customWidth="1"/>
    <col min="14350" max="14350" width="30" style="298" customWidth="1"/>
    <col min="14351" max="14351" width="54.6640625" style="298" customWidth="1"/>
    <col min="14352" max="14592" width="9.109375" style="298"/>
    <col min="14593" max="14593" width="18.6640625" style="298" customWidth="1"/>
    <col min="14594" max="14594" width="20.109375" style="298" customWidth="1"/>
    <col min="14595" max="14595" width="61.88671875" style="298" customWidth="1"/>
    <col min="14596" max="14596" width="101.6640625" style="298" customWidth="1"/>
    <col min="14597" max="14597" width="122.6640625" style="298" customWidth="1"/>
    <col min="14598" max="14598" width="13.88671875" style="298" customWidth="1"/>
    <col min="14599" max="14599" width="11" style="298" customWidth="1"/>
    <col min="14600" max="14600" width="12.44140625" style="298" customWidth="1"/>
    <col min="14601" max="14601" width="24.6640625" style="298" customWidth="1"/>
    <col min="14602" max="14602" width="15.88671875" style="298" customWidth="1"/>
    <col min="14603" max="14603" width="12.6640625" style="298" customWidth="1"/>
    <col min="14604" max="14604" width="11.33203125" style="298" customWidth="1"/>
    <col min="14605" max="14605" width="16.33203125" style="298" customWidth="1"/>
    <col min="14606" max="14606" width="30" style="298" customWidth="1"/>
    <col min="14607" max="14607" width="54.6640625" style="298" customWidth="1"/>
    <col min="14608" max="14848" width="9.109375" style="298"/>
    <col min="14849" max="14849" width="18.6640625" style="298" customWidth="1"/>
    <col min="14850" max="14850" width="20.109375" style="298" customWidth="1"/>
    <col min="14851" max="14851" width="61.88671875" style="298" customWidth="1"/>
    <col min="14852" max="14852" width="101.6640625" style="298" customWidth="1"/>
    <col min="14853" max="14853" width="122.6640625" style="298" customWidth="1"/>
    <col min="14854" max="14854" width="13.88671875" style="298" customWidth="1"/>
    <col min="14855" max="14855" width="11" style="298" customWidth="1"/>
    <col min="14856" max="14856" width="12.44140625" style="298" customWidth="1"/>
    <col min="14857" max="14857" width="24.6640625" style="298" customWidth="1"/>
    <col min="14858" max="14858" width="15.88671875" style="298" customWidth="1"/>
    <col min="14859" max="14859" width="12.6640625" style="298" customWidth="1"/>
    <col min="14860" max="14860" width="11.33203125" style="298" customWidth="1"/>
    <col min="14861" max="14861" width="16.33203125" style="298" customWidth="1"/>
    <col min="14862" max="14862" width="30" style="298" customWidth="1"/>
    <col min="14863" max="14863" width="54.6640625" style="298" customWidth="1"/>
    <col min="14864" max="15104" width="9.109375" style="298"/>
    <col min="15105" max="15105" width="18.6640625" style="298" customWidth="1"/>
    <col min="15106" max="15106" width="20.109375" style="298" customWidth="1"/>
    <col min="15107" max="15107" width="61.88671875" style="298" customWidth="1"/>
    <col min="15108" max="15108" width="101.6640625" style="298" customWidth="1"/>
    <col min="15109" max="15109" width="122.6640625" style="298" customWidth="1"/>
    <col min="15110" max="15110" width="13.88671875" style="298" customWidth="1"/>
    <col min="15111" max="15111" width="11" style="298" customWidth="1"/>
    <col min="15112" max="15112" width="12.44140625" style="298" customWidth="1"/>
    <col min="15113" max="15113" width="24.6640625" style="298" customWidth="1"/>
    <col min="15114" max="15114" width="15.88671875" style="298" customWidth="1"/>
    <col min="15115" max="15115" width="12.6640625" style="298" customWidth="1"/>
    <col min="15116" max="15116" width="11.33203125" style="298" customWidth="1"/>
    <col min="15117" max="15117" width="16.33203125" style="298" customWidth="1"/>
    <col min="15118" max="15118" width="30" style="298" customWidth="1"/>
    <col min="15119" max="15119" width="54.6640625" style="298" customWidth="1"/>
    <col min="15120" max="15360" width="9.109375" style="298"/>
    <col min="15361" max="15361" width="18.6640625" style="298" customWidth="1"/>
    <col min="15362" max="15362" width="20.109375" style="298" customWidth="1"/>
    <col min="15363" max="15363" width="61.88671875" style="298" customWidth="1"/>
    <col min="15364" max="15364" width="101.6640625" style="298" customWidth="1"/>
    <col min="15365" max="15365" width="122.6640625" style="298" customWidth="1"/>
    <col min="15366" max="15366" width="13.88671875" style="298" customWidth="1"/>
    <col min="15367" max="15367" width="11" style="298" customWidth="1"/>
    <col min="15368" max="15368" width="12.44140625" style="298" customWidth="1"/>
    <col min="15369" max="15369" width="24.6640625" style="298" customWidth="1"/>
    <col min="15370" max="15370" width="15.88671875" style="298" customWidth="1"/>
    <col min="15371" max="15371" width="12.6640625" style="298" customWidth="1"/>
    <col min="15372" max="15372" width="11.33203125" style="298" customWidth="1"/>
    <col min="15373" max="15373" width="16.33203125" style="298" customWidth="1"/>
    <col min="15374" max="15374" width="30" style="298" customWidth="1"/>
    <col min="15375" max="15375" width="54.6640625" style="298" customWidth="1"/>
    <col min="15376" max="15616" width="9.109375" style="298"/>
    <col min="15617" max="15617" width="18.6640625" style="298" customWidth="1"/>
    <col min="15618" max="15618" width="20.109375" style="298" customWidth="1"/>
    <col min="15619" max="15619" width="61.88671875" style="298" customWidth="1"/>
    <col min="15620" max="15620" width="101.6640625" style="298" customWidth="1"/>
    <col min="15621" max="15621" width="122.6640625" style="298" customWidth="1"/>
    <col min="15622" max="15622" width="13.88671875" style="298" customWidth="1"/>
    <col min="15623" max="15623" width="11" style="298" customWidth="1"/>
    <col min="15624" max="15624" width="12.44140625" style="298" customWidth="1"/>
    <col min="15625" max="15625" width="24.6640625" style="298" customWidth="1"/>
    <col min="15626" max="15626" width="15.88671875" style="298" customWidth="1"/>
    <col min="15627" max="15627" width="12.6640625" style="298" customWidth="1"/>
    <col min="15628" max="15628" width="11.33203125" style="298" customWidth="1"/>
    <col min="15629" max="15629" width="16.33203125" style="298" customWidth="1"/>
    <col min="15630" max="15630" width="30" style="298" customWidth="1"/>
    <col min="15631" max="15631" width="54.6640625" style="298" customWidth="1"/>
    <col min="15632" max="15872" width="9.109375" style="298"/>
    <col min="15873" max="15873" width="18.6640625" style="298" customWidth="1"/>
    <col min="15874" max="15874" width="20.109375" style="298" customWidth="1"/>
    <col min="15875" max="15875" width="61.88671875" style="298" customWidth="1"/>
    <col min="15876" max="15876" width="101.6640625" style="298" customWidth="1"/>
    <col min="15877" max="15877" width="122.6640625" style="298" customWidth="1"/>
    <col min="15878" max="15878" width="13.88671875" style="298" customWidth="1"/>
    <col min="15879" max="15879" width="11" style="298" customWidth="1"/>
    <col min="15880" max="15880" width="12.44140625" style="298" customWidth="1"/>
    <col min="15881" max="15881" width="24.6640625" style="298" customWidth="1"/>
    <col min="15882" max="15882" width="15.88671875" style="298" customWidth="1"/>
    <col min="15883" max="15883" width="12.6640625" style="298" customWidth="1"/>
    <col min="15884" max="15884" width="11.33203125" style="298" customWidth="1"/>
    <col min="15885" max="15885" width="16.33203125" style="298" customWidth="1"/>
    <col min="15886" max="15886" width="30" style="298" customWidth="1"/>
    <col min="15887" max="15887" width="54.6640625" style="298" customWidth="1"/>
    <col min="15888" max="16128" width="9.109375" style="298"/>
    <col min="16129" max="16129" width="18.6640625" style="298" customWidth="1"/>
    <col min="16130" max="16130" width="20.109375" style="298" customWidth="1"/>
    <col min="16131" max="16131" width="61.88671875" style="298" customWidth="1"/>
    <col min="16132" max="16132" width="101.6640625" style="298" customWidth="1"/>
    <col min="16133" max="16133" width="122.6640625" style="298" customWidth="1"/>
    <col min="16134" max="16134" width="13.88671875" style="298" customWidth="1"/>
    <col min="16135" max="16135" width="11" style="298" customWidth="1"/>
    <col min="16136" max="16136" width="12.44140625" style="298" customWidth="1"/>
    <col min="16137" max="16137" width="24.6640625" style="298" customWidth="1"/>
    <col min="16138" max="16138" width="15.88671875" style="298" customWidth="1"/>
    <col min="16139" max="16139" width="12.6640625" style="298" customWidth="1"/>
    <col min="16140" max="16140" width="11.33203125" style="298" customWidth="1"/>
    <col min="16141" max="16141" width="16.33203125" style="298" customWidth="1"/>
    <col min="16142" max="16142" width="30" style="298" customWidth="1"/>
    <col min="16143" max="16143" width="54.6640625" style="298" customWidth="1"/>
    <col min="16144" max="16384" width="9.109375" style="298"/>
  </cols>
  <sheetData>
    <row r="1" spans="1:15" s="302" customFormat="1">
      <c r="A1" s="301" t="s">
        <v>1252</v>
      </c>
      <c r="B1" s="301" t="s">
        <v>1253</v>
      </c>
      <c r="C1" s="301" t="s">
        <v>1254</v>
      </c>
      <c r="D1" s="301" t="s">
        <v>56</v>
      </c>
      <c r="E1" s="301" t="s">
        <v>1255</v>
      </c>
      <c r="F1" s="301" t="s">
        <v>1256</v>
      </c>
      <c r="G1" s="301" t="s">
        <v>1257</v>
      </c>
      <c r="H1" s="301" t="s">
        <v>1258</v>
      </c>
      <c r="I1" s="301" t="s">
        <v>1259</v>
      </c>
      <c r="J1" s="301" t="s">
        <v>1260</v>
      </c>
      <c r="K1" s="301" t="s">
        <v>1261</v>
      </c>
      <c r="L1" s="301" t="s">
        <v>1262</v>
      </c>
      <c r="M1" s="301" t="s">
        <v>1263</v>
      </c>
      <c r="N1" s="301" t="s">
        <v>1264</v>
      </c>
      <c r="O1" s="301" t="s">
        <v>1265</v>
      </c>
    </row>
    <row r="2" spans="1:15" hidden="1">
      <c r="A2" s="298" t="s">
        <v>1277</v>
      </c>
      <c r="B2" s="298" t="s">
        <v>1278</v>
      </c>
      <c r="C2" s="298" t="s">
        <v>256</v>
      </c>
      <c r="D2" s="298" t="s">
        <v>1279</v>
      </c>
      <c r="E2" s="298" t="s">
        <v>1280</v>
      </c>
      <c r="F2" s="299"/>
      <c r="G2" s="300">
        <v>16091.2</v>
      </c>
      <c r="H2" s="300">
        <v>-16091.2</v>
      </c>
      <c r="I2" s="298" t="s">
        <v>1281</v>
      </c>
      <c r="K2" s="300">
        <v>16091.2</v>
      </c>
      <c r="L2" s="300">
        <v>0</v>
      </c>
      <c r="M2" s="299">
        <v>0</v>
      </c>
      <c r="N2" s="298" t="s">
        <v>1278</v>
      </c>
    </row>
    <row r="3" spans="1:15" hidden="1">
      <c r="A3" s="298" t="s">
        <v>1278</v>
      </c>
      <c r="B3" s="298" t="s">
        <v>1278</v>
      </c>
      <c r="C3" s="298" t="s">
        <v>1216</v>
      </c>
      <c r="D3" s="298" t="s">
        <v>1282</v>
      </c>
      <c r="E3" s="298" t="s">
        <v>1283</v>
      </c>
      <c r="F3" s="299"/>
      <c r="G3" s="300">
        <v>323.25</v>
      </c>
      <c r="H3" s="300"/>
      <c r="I3" s="298" t="s">
        <v>1281</v>
      </c>
      <c r="K3" s="300">
        <v>323.25</v>
      </c>
      <c r="L3" s="300">
        <v>0</v>
      </c>
      <c r="M3" s="299">
        <v>0</v>
      </c>
      <c r="N3" s="298" t="s">
        <v>1278</v>
      </c>
      <c r="O3" s="298" t="s">
        <v>1266</v>
      </c>
    </row>
    <row r="4" spans="1:15" hidden="1">
      <c r="A4" s="298" t="s">
        <v>1278</v>
      </c>
      <c r="B4" s="298" t="s">
        <v>1278</v>
      </c>
      <c r="C4" s="298" t="s">
        <v>1216</v>
      </c>
      <c r="D4" s="298" t="s">
        <v>1284</v>
      </c>
      <c r="E4" s="298" t="s">
        <v>1283</v>
      </c>
      <c r="F4" s="299"/>
      <c r="G4" s="300">
        <v>650</v>
      </c>
      <c r="H4" s="300">
        <v>-17064.45</v>
      </c>
      <c r="I4" s="298" t="s">
        <v>1281</v>
      </c>
      <c r="K4" s="300">
        <v>650</v>
      </c>
      <c r="L4" s="300">
        <v>0</v>
      </c>
      <c r="M4" s="299">
        <v>0</v>
      </c>
      <c r="N4" s="298" t="s">
        <v>1278</v>
      </c>
      <c r="O4" s="298" t="s">
        <v>1266</v>
      </c>
    </row>
    <row r="5" spans="1:15">
      <c r="A5" s="298" t="s">
        <v>1285</v>
      </c>
      <c r="B5" s="298" t="s">
        <v>1277</v>
      </c>
      <c r="C5" s="298" t="s">
        <v>256</v>
      </c>
      <c r="D5" s="298" t="s">
        <v>1286</v>
      </c>
      <c r="E5" s="298" t="s">
        <v>1164</v>
      </c>
      <c r="F5" s="299"/>
      <c r="G5" s="300">
        <v>4221.2</v>
      </c>
      <c r="H5" s="300">
        <v>-21285.65</v>
      </c>
      <c r="I5" s="298" t="s">
        <v>1281</v>
      </c>
      <c r="K5" s="300">
        <v>4221.2</v>
      </c>
      <c r="L5" s="300">
        <v>0</v>
      </c>
      <c r="M5" s="299">
        <v>0</v>
      </c>
      <c r="N5" s="298" t="s">
        <v>1277</v>
      </c>
      <c r="O5" s="298" t="s">
        <v>1266</v>
      </c>
    </row>
    <row r="6" spans="1:15" hidden="1">
      <c r="A6" s="298" t="s">
        <v>1287</v>
      </c>
      <c r="B6" s="298" t="s">
        <v>1288</v>
      </c>
      <c r="C6" s="298" t="s">
        <v>256</v>
      </c>
      <c r="D6" s="298" t="s">
        <v>1289</v>
      </c>
      <c r="E6" s="298" t="s">
        <v>1290</v>
      </c>
      <c r="F6" s="299"/>
      <c r="G6" s="300">
        <v>2312.73</v>
      </c>
      <c r="H6" s="300">
        <v>-23598.38</v>
      </c>
      <c r="I6" s="298" t="s">
        <v>1281</v>
      </c>
      <c r="K6" s="300">
        <v>2312.73</v>
      </c>
      <c r="L6" s="300">
        <v>0</v>
      </c>
      <c r="M6" s="299">
        <v>0</v>
      </c>
      <c r="N6" s="298" t="s">
        <v>1291</v>
      </c>
      <c r="O6" s="298" t="s">
        <v>1266</v>
      </c>
    </row>
    <row r="7" spans="1:15" hidden="1">
      <c r="A7" s="298" t="s">
        <v>1292</v>
      </c>
      <c r="B7" s="298" t="s">
        <v>1293</v>
      </c>
      <c r="C7" s="298" t="s">
        <v>1294</v>
      </c>
      <c r="D7" s="298" t="s">
        <v>1295</v>
      </c>
      <c r="E7" s="298" t="s">
        <v>452</v>
      </c>
      <c r="F7" s="299"/>
      <c r="G7" s="300">
        <v>20738.240000000002</v>
      </c>
      <c r="H7" s="300"/>
      <c r="I7" s="298" t="s">
        <v>1281</v>
      </c>
      <c r="J7" s="298" t="s">
        <v>1296</v>
      </c>
      <c r="K7" s="300">
        <v>20738.240000000002</v>
      </c>
      <c r="L7" s="300">
        <v>0</v>
      </c>
      <c r="M7" s="299">
        <v>0</v>
      </c>
      <c r="N7" s="298" t="s">
        <v>1297</v>
      </c>
      <c r="O7" s="298" t="s">
        <v>1266</v>
      </c>
    </row>
    <row r="8" spans="1:15" hidden="1">
      <c r="A8" s="298" t="s">
        <v>1292</v>
      </c>
      <c r="B8" s="298" t="s">
        <v>1298</v>
      </c>
      <c r="C8" s="298" t="s">
        <v>1299</v>
      </c>
      <c r="D8" s="298" t="s">
        <v>1267</v>
      </c>
      <c r="E8" s="298" t="s">
        <v>1300</v>
      </c>
      <c r="F8" s="299"/>
      <c r="G8" s="300">
        <v>6034.19</v>
      </c>
      <c r="H8" s="300"/>
      <c r="I8" s="298" t="s">
        <v>1281</v>
      </c>
      <c r="K8" s="300">
        <v>6034.19</v>
      </c>
      <c r="L8" s="300">
        <v>0</v>
      </c>
      <c r="M8" s="299">
        <v>0</v>
      </c>
      <c r="N8" s="298" t="s">
        <v>1292</v>
      </c>
      <c r="O8" s="298" t="s">
        <v>990</v>
      </c>
    </row>
    <row r="9" spans="1:15" hidden="1">
      <c r="A9" s="298" t="s">
        <v>1292</v>
      </c>
      <c r="B9" s="298" t="s">
        <v>1298</v>
      </c>
      <c r="C9" s="298" t="s">
        <v>1215</v>
      </c>
      <c r="D9" s="298" t="s">
        <v>1301</v>
      </c>
      <c r="E9" s="298" t="s">
        <v>1302</v>
      </c>
      <c r="F9" s="299"/>
      <c r="G9" s="300">
        <v>1071.43</v>
      </c>
      <c r="H9" s="300">
        <v>-51442.240000000005</v>
      </c>
      <c r="I9" s="298" t="s">
        <v>1281</v>
      </c>
      <c r="K9" s="300">
        <v>1071.43</v>
      </c>
      <c r="L9" s="300">
        <v>0</v>
      </c>
      <c r="M9" s="299">
        <v>0</v>
      </c>
      <c r="N9" s="298" t="s">
        <v>1292</v>
      </c>
      <c r="O9" s="298" t="s">
        <v>1303</v>
      </c>
    </row>
    <row r="10" spans="1:15" hidden="1">
      <c r="A10" s="298" t="s">
        <v>1304</v>
      </c>
      <c r="B10" s="298" t="s">
        <v>1304</v>
      </c>
      <c r="C10" s="298" t="s">
        <v>1216</v>
      </c>
      <c r="D10" s="298" t="s">
        <v>1305</v>
      </c>
      <c r="E10" s="298" t="s">
        <v>1306</v>
      </c>
      <c r="F10" s="299"/>
      <c r="G10" s="300">
        <v>2800.55</v>
      </c>
      <c r="H10" s="300">
        <v>-54242.790000000008</v>
      </c>
      <c r="I10" s="298" t="s">
        <v>1281</v>
      </c>
      <c r="K10" s="300">
        <v>2800.55</v>
      </c>
      <c r="L10" s="300">
        <v>0</v>
      </c>
      <c r="M10" s="299">
        <v>0</v>
      </c>
      <c r="N10" s="298" t="s">
        <v>1292</v>
      </c>
      <c r="O10" s="298" t="s">
        <v>1266</v>
      </c>
    </row>
    <row r="11" spans="1:15" hidden="1">
      <c r="A11" s="298" t="s">
        <v>1292</v>
      </c>
      <c r="B11" s="298" t="s">
        <v>1292</v>
      </c>
      <c r="C11" s="298" t="s">
        <v>329</v>
      </c>
      <c r="D11" s="298" t="s">
        <v>329</v>
      </c>
      <c r="E11" s="298" t="s">
        <v>643</v>
      </c>
      <c r="F11" s="299"/>
      <c r="G11" s="300">
        <v>11</v>
      </c>
      <c r="H11" s="300">
        <v>-54253.790000000008</v>
      </c>
      <c r="I11" s="298" t="s">
        <v>1281</v>
      </c>
      <c r="K11" s="300">
        <v>11</v>
      </c>
      <c r="L11" s="300">
        <v>0</v>
      </c>
      <c r="M11" s="299">
        <v>0</v>
      </c>
      <c r="N11" s="298" t="s">
        <v>1292</v>
      </c>
      <c r="O11" s="298" t="s">
        <v>1307</v>
      </c>
    </row>
    <row r="12" spans="1:15" hidden="1">
      <c r="A12" s="298" t="s">
        <v>1308</v>
      </c>
      <c r="B12" s="298" t="s">
        <v>1309</v>
      </c>
      <c r="C12" s="298" t="s">
        <v>1310</v>
      </c>
      <c r="D12" s="298" t="s">
        <v>1311</v>
      </c>
      <c r="E12" s="298" t="s">
        <v>1312</v>
      </c>
      <c r="F12" s="299"/>
      <c r="G12" s="300">
        <v>13055.23</v>
      </c>
      <c r="H12" s="300">
        <v>-67309.02</v>
      </c>
      <c r="I12" s="298" t="s">
        <v>1281</v>
      </c>
      <c r="K12" s="300">
        <v>13055.23</v>
      </c>
      <c r="L12" s="300">
        <v>0</v>
      </c>
      <c r="M12" s="299">
        <v>0</v>
      </c>
      <c r="N12" s="298" t="s">
        <v>1285</v>
      </c>
    </row>
    <row r="13" spans="1:15" hidden="1">
      <c r="A13" s="298" t="s">
        <v>1285</v>
      </c>
      <c r="B13" s="298" t="s">
        <v>1285</v>
      </c>
      <c r="C13" s="298" t="s">
        <v>329</v>
      </c>
      <c r="D13" s="298" t="s">
        <v>329</v>
      </c>
      <c r="E13" s="298" t="s">
        <v>643</v>
      </c>
      <c r="F13" s="299"/>
      <c r="G13" s="300">
        <v>11</v>
      </c>
      <c r="H13" s="300">
        <v>-67320.02</v>
      </c>
      <c r="I13" s="298" t="s">
        <v>1281</v>
      </c>
      <c r="K13" s="300">
        <v>11</v>
      </c>
      <c r="L13" s="300">
        <v>0</v>
      </c>
      <c r="M13" s="299">
        <v>0</v>
      </c>
      <c r="N13" s="298" t="s">
        <v>1285</v>
      </c>
      <c r="O13" s="298" t="s">
        <v>1313</v>
      </c>
    </row>
    <row r="14" spans="1:15" hidden="1">
      <c r="A14" s="298" t="s">
        <v>1314</v>
      </c>
      <c r="B14" s="298" t="s">
        <v>1293</v>
      </c>
      <c r="C14" s="298" t="s">
        <v>1245</v>
      </c>
      <c r="D14" s="298" t="s">
        <v>1315</v>
      </c>
      <c r="E14" s="298" t="s">
        <v>452</v>
      </c>
      <c r="F14" s="299"/>
      <c r="G14" s="300">
        <v>60646.61</v>
      </c>
      <c r="H14" s="300">
        <v>-127966.63</v>
      </c>
      <c r="I14" s="298" t="s">
        <v>1281</v>
      </c>
      <c r="J14" s="298" t="s">
        <v>1296</v>
      </c>
      <c r="K14" s="300">
        <v>60646.61</v>
      </c>
      <c r="L14" s="300">
        <v>0</v>
      </c>
      <c r="M14" s="299">
        <v>0</v>
      </c>
      <c r="N14" s="298" t="s">
        <v>1316</v>
      </c>
    </row>
    <row r="15" spans="1:15" hidden="1">
      <c r="A15" s="298" t="s">
        <v>1316</v>
      </c>
      <c r="B15" s="298" t="s">
        <v>1293</v>
      </c>
      <c r="C15" s="298" t="s">
        <v>226</v>
      </c>
      <c r="D15" s="298" t="s">
        <v>1317</v>
      </c>
      <c r="E15" s="298" t="s">
        <v>1318</v>
      </c>
      <c r="F15" s="299"/>
      <c r="G15" s="300">
        <v>1985.59</v>
      </c>
      <c r="H15" s="300">
        <v>-129952.22</v>
      </c>
      <c r="I15" s="298" t="s">
        <v>1281</v>
      </c>
      <c r="J15" s="298" t="s">
        <v>1296</v>
      </c>
      <c r="K15" s="300">
        <v>1985.59</v>
      </c>
      <c r="L15" s="300">
        <v>0</v>
      </c>
      <c r="M15" s="299">
        <v>0</v>
      </c>
      <c r="N15" s="298" t="s">
        <v>1316</v>
      </c>
      <c r="O15" s="298" t="s">
        <v>1266</v>
      </c>
    </row>
    <row r="16" spans="1:15" hidden="1">
      <c r="A16" s="298" t="s">
        <v>1319</v>
      </c>
      <c r="B16" s="298" t="s">
        <v>1293</v>
      </c>
      <c r="C16" s="298" t="s">
        <v>1230</v>
      </c>
      <c r="D16" s="298" t="s">
        <v>1320</v>
      </c>
      <c r="E16" s="298" t="s">
        <v>1321</v>
      </c>
      <c r="F16" s="299">
        <v>500000</v>
      </c>
      <c r="G16" s="300"/>
      <c r="H16" s="299"/>
      <c r="I16" s="298" t="s">
        <v>1281</v>
      </c>
      <c r="J16" s="298" t="s">
        <v>1296</v>
      </c>
      <c r="K16" s="299">
        <v>1347702.5</v>
      </c>
      <c r="L16" s="300">
        <v>0</v>
      </c>
      <c r="M16" s="299">
        <v>0</v>
      </c>
      <c r="N16" s="298" t="s">
        <v>1316</v>
      </c>
      <c r="O16" s="298" t="s">
        <v>1266</v>
      </c>
    </row>
    <row r="17" spans="1:15" hidden="1">
      <c r="A17" s="298" t="s">
        <v>1319</v>
      </c>
      <c r="B17" s="298" t="s">
        <v>1293</v>
      </c>
      <c r="C17" s="298" t="s">
        <v>1230</v>
      </c>
      <c r="D17" s="298" t="s">
        <v>1320</v>
      </c>
      <c r="E17" s="298" t="s">
        <v>1321</v>
      </c>
      <c r="F17" s="299">
        <v>250000</v>
      </c>
      <c r="G17" s="300"/>
      <c r="H17" s="299"/>
      <c r="I17" s="298" t="s">
        <v>1281</v>
      </c>
      <c r="J17" s="298" t="s">
        <v>1296</v>
      </c>
      <c r="K17" s="299">
        <v>847702.5</v>
      </c>
      <c r="L17" s="300">
        <v>0</v>
      </c>
      <c r="M17" s="299">
        <v>0</v>
      </c>
      <c r="N17" s="298" t="s">
        <v>1316</v>
      </c>
      <c r="O17" s="298" t="s">
        <v>1266</v>
      </c>
    </row>
    <row r="18" spans="1:15" hidden="1">
      <c r="A18" s="298" t="s">
        <v>1319</v>
      </c>
      <c r="B18" s="298" t="s">
        <v>1293</v>
      </c>
      <c r="C18" s="298" t="s">
        <v>1230</v>
      </c>
      <c r="D18" s="298" t="s">
        <v>1320</v>
      </c>
      <c r="E18" s="298" t="s">
        <v>1321</v>
      </c>
      <c r="F18" s="299">
        <v>578852.43999999994</v>
      </c>
      <c r="G18" s="300"/>
      <c r="H18" s="299">
        <v>1198900.22</v>
      </c>
      <c r="I18" s="298" t="s">
        <v>1281</v>
      </c>
      <c r="J18" s="298" t="s">
        <v>1296</v>
      </c>
      <c r="K18" s="299">
        <v>597702.5</v>
      </c>
      <c r="L18" s="300">
        <v>0</v>
      </c>
      <c r="M18" s="299">
        <v>0</v>
      </c>
      <c r="N18" s="298" t="s">
        <v>1316</v>
      </c>
      <c r="O18" s="298" t="s">
        <v>1266</v>
      </c>
    </row>
    <row r="19" spans="1:15" hidden="1">
      <c r="A19" s="298" t="s">
        <v>1292</v>
      </c>
      <c r="B19" s="298" t="s">
        <v>1293</v>
      </c>
      <c r="C19" s="298" t="s">
        <v>1322</v>
      </c>
      <c r="D19" s="298" t="s">
        <v>1323</v>
      </c>
      <c r="E19" s="298" t="s">
        <v>452</v>
      </c>
      <c r="F19" s="299"/>
      <c r="G19" s="300">
        <v>222417.36</v>
      </c>
      <c r="H19" s="299">
        <v>976482.86</v>
      </c>
      <c r="I19" s="298" t="s">
        <v>1281</v>
      </c>
      <c r="J19" s="298" t="s">
        <v>1296</v>
      </c>
      <c r="K19" s="300">
        <v>222417.36</v>
      </c>
      <c r="L19" s="300">
        <v>0</v>
      </c>
      <c r="M19" s="299">
        <v>0</v>
      </c>
      <c r="N19" s="298" t="s">
        <v>1316</v>
      </c>
    </row>
    <row r="20" spans="1:15" hidden="1">
      <c r="A20" s="298" t="s">
        <v>1308</v>
      </c>
      <c r="B20" s="298" t="s">
        <v>1298</v>
      </c>
      <c r="C20" s="298" t="s">
        <v>198</v>
      </c>
      <c r="D20" s="298" t="s">
        <v>19</v>
      </c>
      <c r="E20" s="298" t="s">
        <v>1324</v>
      </c>
      <c r="F20" s="299"/>
      <c r="G20" s="300">
        <v>1683.26</v>
      </c>
      <c r="H20" s="299"/>
      <c r="I20" s="298" t="s">
        <v>1281</v>
      </c>
      <c r="K20" s="300">
        <v>1683.26</v>
      </c>
      <c r="L20" s="300">
        <v>0</v>
      </c>
      <c r="M20" s="299">
        <v>0</v>
      </c>
      <c r="N20" s="298" t="s">
        <v>1316</v>
      </c>
      <c r="O20" s="298" t="s">
        <v>1325</v>
      </c>
    </row>
    <row r="21" spans="1:15" hidden="1">
      <c r="A21" s="298" t="s">
        <v>1308</v>
      </c>
      <c r="B21" s="298" t="s">
        <v>1298</v>
      </c>
      <c r="C21" s="298" t="s">
        <v>198</v>
      </c>
      <c r="D21" s="298" t="s">
        <v>19</v>
      </c>
      <c r="E21" s="298" t="s">
        <v>1318</v>
      </c>
      <c r="F21" s="299"/>
      <c r="G21" s="300">
        <v>3564.63</v>
      </c>
      <c r="H21" s="299">
        <v>971234.97</v>
      </c>
      <c r="I21" s="298" t="s">
        <v>1281</v>
      </c>
      <c r="K21" s="300">
        <v>3564.63</v>
      </c>
      <c r="L21" s="300">
        <v>0</v>
      </c>
      <c r="M21" s="299">
        <v>0</v>
      </c>
      <c r="N21" s="298" t="s">
        <v>1316</v>
      </c>
      <c r="O21" s="298" t="s">
        <v>1325</v>
      </c>
    </row>
    <row r="22" spans="1:15" hidden="1">
      <c r="A22" s="298" t="s">
        <v>1316</v>
      </c>
      <c r="B22" s="298" t="s">
        <v>1293</v>
      </c>
      <c r="C22" s="298" t="s">
        <v>1326</v>
      </c>
      <c r="D22" s="298" t="s">
        <v>1327</v>
      </c>
      <c r="E22" s="298" t="s">
        <v>1102</v>
      </c>
      <c r="F22" s="299"/>
      <c r="G22" s="300">
        <v>13325</v>
      </c>
      <c r="H22" s="299"/>
      <c r="I22" s="298" t="s">
        <v>1281</v>
      </c>
      <c r="K22" s="300">
        <v>13325</v>
      </c>
      <c r="L22" s="300">
        <v>0</v>
      </c>
      <c r="M22" s="299">
        <v>0</v>
      </c>
      <c r="N22" s="298" t="s">
        <v>1316</v>
      </c>
    </row>
    <row r="23" spans="1:15" hidden="1">
      <c r="A23" s="298" t="s">
        <v>1316</v>
      </c>
      <c r="B23" s="298" t="s">
        <v>1293</v>
      </c>
      <c r="C23" s="298" t="s">
        <v>1328</v>
      </c>
      <c r="D23" s="298" t="s">
        <v>1329</v>
      </c>
      <c r="E23" s="298" t="s">
        <v>1330</v>
      </c>
      <c r="F23" s="299"/>
      <c r="G23" s="300">
        <v>2400</v>
      </c>
      <c r="H23" s="299"/>
      <c r="I23" s="298" t="s">
        <v>1281</v>
      </c>
      <c r="K23" s="300">
        <v>2400</v>
      </c>
      <c r="L23" s="300">
        <v>0</v>
      </c>
      <c r="M23" s="299">
        <v>0</v>
      </c>
      <c r="N23" s="298" t="s">
        <v>1316</v>
      </c>
    </row>
    <row r="24" spans="1:15" hidden="1">
      <c r="A24" s="298" t="s">
        <v>1316</v>
      </c>
      <c r="B24" s="298" t="s">
        <v>1316</v>
      </c>
      <c r="C24" s="298" t="s">
        <v>329</v>
      </c>
      <c r="D24" s="298" t="s">
        <v>329</v>
      </c>
      <c r="E24" s="298" t="s">
        <v>643</v>
      </c>
      <c r="F24" s="299"/>
      <c r="G24" s="300">
        <v>11</v>
      </c>
      <c r="H24" s="299"/>
      <c r="I24" s="298" t="s">
        <v>1281</v>
      </c>
      <c r="K24" s="300">
        <v>11</v>
      </c>
      <c r="L24" s="300">
        <v>0</v>
      </c>
      <c r="M24" s="299">
        <v>0</v>
      </c>
      <c r="N24" s="298" t="s">
        <v>1316</v>
      </c>
      <c r="O24" s="298" t="s">
        <v>1331</v>
      </c>
    </row>
    <row r="25" spans="1:15" hidden="1">
      <c r="A25" s="298" t="s">
        <v>1316</v>
      </c>
      <c r="B25" s="298" t="s">
        <v>1316</v>
      </c>
      <c r="C25" s="298" t="s">
        <v>329</v>
      </c>
      <c r="D25" s="298" t="s">
        <v>329</v>
      </c>
      <c r="E25" s="298" t="s">
        <v>643</v>
      </c>
      <c r="F25" s="299"/>
      <c r="G25" s="300">
        <v>11</v>
      </c>
      <c r="H25" s="299"/>
      <c r="I25" s="298" t="s">
        <v>1281</v>
      </c>
      <c r="K25" s="300">
        <v>11</v>
      </c>
      <c r="L25" s="300">
        <v>0</v>
      </c>
      <c r="M25" s="299">
        <v>0</v>
      </c>
      <c r="N25" s="298" t="s">
        <v>1316</v>
      </c>
      <c r="O25" s="298" t="s">
        <v>1331</v>
      </c>
    </row>
    <row r="26" spans="1:15" hidden="1">
      <c r="A26" s="298" t="s">
        <v>1316</v>
      </c>
      <c r="B26" s="298" t="s">
        <v>1316</v>
      </c>
      <c r="C26" s="298" t="s">
        <v>329</v>
      </c>
      <c r="D26" s="298" t="s">
        <v>329</v>
      </c>
      <c r="E26" s="298" t="s">
        <v>643</v>
      </c>
      <c r="F26" s="299"/>
      <c r="G26" s="300">
        <v>444.83</v>
      </c>
      <c r="H26" s="299"/>
      <c r="I26" s="298" t="s">
        <v>1281</v>
      </c>
      <c r="K26" s="300">
        <v>444.83</v>
      </c>
      <c r="L26" s="300">
        <v>0</v>
      </c>
      <c r="M26" s="299">
        <v>0</v>
      </c>
      <c r="N26" s="298" t="s">
        <v>1316</v>
      </c>
      <c r="O26" s="298" t="s">
        <v>1332</v>
      </c>
    </row>
    <row r="27" spans="1:15" hidden="1">
      <c r="A27" s="298" t="s">
        <v>1316</v>
      </c>
      <c r="B27" s="298" t="s">
        <v>1316</v>
      </c>
      <c r="C27" s="298" t="s">
        <v>329</v>
      </c>
      <c r="D27" s="298" t="s">
        <v>329</v>
      </c>
      <c r="E27" s="298" t="s">
        <v>643</v>
      </c>
      <c r="F27" s="299"/>
      <c r="G27" s="300">
        <v>384.2</v>
      </c>
      <c r="H27" s="299">
        <v>954658.94000000006</v>
      </c>
      <c r="I27" s="298" t="s">
        <v>1281</v>
      </c>
      <c r="K27" s="300">
        <v>384.2</v>
      </c>
      <c r="L27" s="300">
        <v>0</v>
      </c>
      <c r="M27" s="299">
        <v>0</v>
      </c>
      <c r="N27" s="298" t="s">
        <v>1316</v>
      </c>
      <c r="O27" s="298" t="s">
        <v>1333</v>
      </c>
    </row>
    <row r="28" spans="1:15" hidden="1">
      <c r="A28" s="298" t="s">
        <v>1334</v>
      </c>
      <c r="B28" s="298" t="s">
        <v>1298</v>
      </c>
      <c r="C28" s="298" t="s">
        <v>198</v>
      </c>
      <c r="D28" s="298" t="s">
        <v>19</v>
      </c>
      <c r="E28" s="298" t="s">
        <v>2033</v>
      </c>
      <c r="F28" s="299"/>
      <c r="G28" s="300">
        <v>3016.23</v>
      </c>
      <c r="H28" s="299">
        <v>951642.71000000008</v>
      </c>
      <c r="I28" s="298" t="s">
        <v>1281</v>
      </c>
      <c r="K28" s="300">
        <v>3016.23</v>
      </c>
      <c r="L28" s="300">
        <v>0</v>
      </c>
      <c r="M28" s="299">
        <v>0</v>
      </c>
      <c r="N28" s="298" t="s">
        <v>1308</v>
      </c>
      <c r="O28" s="298" t="s">
        <v>1335</v>
      </c>
    </row>
    <row r="29" spans="1:15" hidden="1">
      <c r="A29" s="298" t="s">
        <v>1336</v>
      </c>
      <c r="B29" s="298" t="s">
        <v>1337</v>
      </c>
      <c r="C29" s="298" t="s">
        <v>1310</v>
      </c>
      <c r="D29" s="298" t="s">
        <v>1338</v>
      </c>
      <c r="E29" s="298" t="s">
        <v>1339</v>
      </c>
      <c r="F29" s="299"/>
      <c r="G29" s="300">
        <v>1362.29</v>
      </c>
      <c r="H29" s="299">
        <v>950280.42</v>
      </c>
      <c r="I29" s="298" t="s">
        <v>1281</v>
      </c>
      <c r="K29" s="300">
        <v>1362.29</v>
      </c>
      <c r="L29" s="300">
        <v>0</v>
      </c>
      <c r="M29" s="299">
        <v>0</v>
      </c>
      <c r="N29" s="298" t="s">
        <v>1334</v>
      </c>
      <c r="O29" s="298" t="s">
        <v>1266</v>
      </c>
    </row>
    <row r="30" spans="1:15" hidden="1">
      <c r="A30" s="298" t="s">
        <v>1334</v>
      </c>
      <c r="B30" s="298" t="s">
        <v>1293</v>
      </c>
      <c r="C30" s="298" t="s">
        <v>1310</v>
      </c>
      <c r="D30" s="298" t="s">
        <v>1340</v>
      </c>
      <c r="E30" s="298" t="s">
        <v>1341</v>
      </c>
      <c r="F30" s="299"/>
      <c r="G30" s="300">
        <v>40754.93</v>
      </c>
      <c r="H30" s="299"/>
      <c r="I30" s="298" t="s">
        <v>1281</v>
      </c>
      <c r="K30" s="300">
        <v>40754.93</v>
      </c>
      <c r="L30" s="300">
        <v>0</v>
      </c>
      <c r="M30" s="299">
        <v>0</v>
      </c>
      <c r="N30" s="298" t="s">
        <v>1334</v>
      </c>
    </row>
    <row r="31" spans="1:15" hidden="1">
      <c r="A31" s="298" t="s">
        <v>1334</v>
      </c>
      <c r="B31" s="298" t="s">
        <v>1293</v>
      </c>
      <c r="C31" s="298" t="s">
        <v>1310</v>
      </c>
      <c r="D31" s="298" t="s">
        <v>1342</v>
      </c>
      <c r="E31" s="298" t="s">
        <v>1343</v>
      </c>
      <c r="F31" s="299"/>
      <c r="G31" s="300">
        <v>15893.33</v>
      </c>
      <c r="H31" s="299"/>
      <c r="I31" s="298" t="s">
        <v>1281</v>
      </c>
      <c r="K31" s="300">
        <v>15893.33</v>
      </c>
      <c r="L31" s="300">
        <v>0</v>
      </c>
      <c r="M31" s="299">
        <v>0</v>
      </c>
      <c r="N31" s="298" t="s">
        <v>1334</v>
      </c>
    </row>
    <row r="32" spans="1:15" hidden="1">
      <c r="A32" s="298" t="s">
        <v>1334</v>
      </c>
      <c r="B32" s="298" t="s">
        <v>1293</v>
      </c>
      <c r="C32" s="298" t="s">
        <v>1310</v>
      </c>
      <c r="D32" s="298" t="s">
        <v>1344</v>
      </c>
      <c r="E32" s="298" t="s">
        <v>1345</v>
      </c>
      <c r="F32" s="299"/>
      <c r="G32" s="300">
        <v>57897.01</v>
      </c>
      <c r="H32" s="299"/>
      <c r="I32" s="298" t="s">
        <v>1281</v>
      </c>
      <c r="K32" s="300">
        <v>57897.01</v>
      </c>
      <c r="L32" s="300">
        <v>0</v>
      </c>
      <c r="M32" s="299">
        <v>0</v>
      </c>
      <c r="N32" s="298" t="s">
        <v>1334</v>
      </c>
    </row>
    <row r="33" spans="1:14" hidden="1">
      <c r="A33" s="298" t="s">
        <v>1334</v>
      </c>
      <c r="B33" s="298" t="s">
        <v>1293</v>
      </c>
      <c r="C33" s="298" t="s">
        <v>1310</v>
      </c>
      <c r="D33" s="298" t="s">
        <v>1346</v>
      </c>
      <c r="E33" s="298" t="s">
        <v>1347</v>
      </c>
      <c r="F33" s="299"/>
      <c r="G33" s="300">
        <v>46885.27</v>
      </c>
      <c r="H33" s="299"/>
      <c r="I33" s="298" t="s">
        <v>1281</v>
      </c>
      <c r="K33" s="300">
        <v>46885.27</v>
      </c>
      <c r="L33" s="300">
        <v>0</v>
      </c>
      <c r="M33" s="299">
        <v>0</v>
      </c>
      <c r="N33" s="298" t="s">
        <v>1334</v>
      </c>
    </row>
    <row r="34" spans="1:14" hidden="1">
      <c r="A34" s="298" t="s">
        <v>1334</v>
      </c>
      <c r="B34" s="298" t="s">
        <v>1293</v>
      </c>
      <c r="C34" s="298" t="s">
        <v>1310</v>
      </c>
      <c r="D34" s="298" t="s">
        <v>1348</v>
      </c>
      <c r="E34" s="298" t="s">
        <v>1349</v>
      </c>
      <c r="F34" s="299"/>
      <c r="G34" s="300">
        <v>34511.19</v>
      </c>
      <c r="H34" s="299"/>
      <c r="I34" s="298" t="s">
        <v>1281</v>
      </c>
      <c r="K34" s="300">
        <v>34511.19</v>
      </c>
      <c r="L34" s="300">
        <v>0</v>
      </c>
      <c r="M34" s="299">
        <v>0</v>
      </c>
      <c r="N34" s="298" t="s">
        <v>1334</v>
      </c>
    </row>
    <row r="35" spans="1:14" hidden="1">
      <c r="A35" s="298" t="s">
        <v>1334</v>
      </c>
      <c r="B35" s="298" t="s">
        <v>1293</v>
      </c>
      <c r="C35" s="298" t="s">
        <v>1310</v>
      </c>
      <c r="D35" s="298" t="s">
        <v>1350</v>
      </c>
      <c r="E35" s="298" t="s">
        <v>1351</v>
      </c>
      <c r="F35" s="299"/>
      <c r="G35" s="300">
        <v>51993.79</v>
      </c>
      <c r="H35" s="299"/>
      <c r="I35" s="298" t="s">
        <v>1281</v>
      </c>
      <c r="K35" s="300">
        <v>51993.79</v>
      </c>
      <c r="L35" s="300">
        <v>0</v>
      </c>
      <c r="M35" s="299">
        <v>0</v>
      </c>
      <c r="N35" s="298" t="s">
        <v>1334</v>
      </c>
    </row>
    <row r="36" spans="1:14" hidden="1">
      <c r="A36" s="298" t="s">
        <v>1334</v>
      </c>
      <c r="B36" s="298" t="s">
        <v>1293</v>
      </c>
      <c r="C36" s="298" t="s">
        <v>1310</v>
      </c>
      <c r="D36" s="298" t="s">
        <v>1352</v>
      </c>
      <c r="E36" s="298" t="s">
        <v>1353</v>
      </c>
      <c r="F36" s="299"/>
      <c r="G36" s="300">
        <v>20093.64</v>
      </c>
      <c r="H36" s="299"/>
      <c r="I36" s="298" t="s">
        <v>1281</v>
      </c>
      <c r="K36" s="300">
        <v>20093.64</v>
      </c>
      <c r="L36" s="300">
        <v>0</v>
      </c>
      <c r="M36" s="299">
        <v>0</v>
      </c>
      <c r="N36" s="298" t="s">
        <v>1334</v>
      </c>
    </row>
    <row r="37" spans="1:14" hidden="1">
      <c r="A37" s="298" t="s">
        <v>1334</v>
      </c>
      <c r="B37" s="298" t="s">
        <v>1293</v>
      </c>
      <c r="C37" s="298" t="s">
        <v>1310</v>
      </c>
      <c r="D37" s="298" t="s">
        <v>1354</v>
      </c>
      <c r="E37" s="298" t="s">
        <v>1355</v>
      </c>
      <c r="F37" s="299"/>
      <c r="G37" s="300">
        <v>12601.11</v>
      </c>
      <c r="H37" s="299"/>
      <c r="I37" s="298" t="s">
        <v>1281</v>
      </c>
      <c r="K37" s="300">
        <v>12601.11</v>
      </c>
      <c r="L37" s="300">
        <v>0</v>
      </c>
      <c r="M37" s="299">
        <v>0</v>
      </c>
      <c r="N37" s="298" t="s">
        <v>1334</v>
      </c>
    </row>
    <row r="38" spans="1:14" hidden="1">
      <c r="A38" s="298" t="s">
        <v>1334</v>
      </c>
      <c r="B38" s="298" t="s">
        <v>1293</v>
      </c>
      <c r="C38" s="298" t="s">
        <v>1310</v>
      </c>
      <c r="D38" s="298" t="s">
        <v>1356</v>
      </c>
      <c r="E38" s="298" t="s">
        <v>1357</v>
      </c>
      <c r="F38" s="299"/>
      <c r="G38" s="300">
        <v>14644.54</v>
      </c>
      <c r="H38" s="299"/>
      <c r="I38" s="298" t="s">
        <v>1281</v>
      </c>
      <c r="K38" s="300">
        <v>14644.54</v>
      </c>
      <c r="L38" s="300">
        <v>0</v>
      </c>
      <c r="M38" s="299">
        <v>0</v>
      </c>
      <c r="N38" s="298" t="s">
        <v>1334</v>
      </c>
    </row>
    <row r="39" spans="1:14" hidden="1">
      <c r="A39" s="298" t="s">
        <v>1334</v>
      </c>
      <c r="B39" s="298" t="s">
        <v>1293</v>
      </c>
      <c r="C39" s="298" t="s">
        <v>1310</v>
      </c>
      <c r="D39" s="298" t="s">
        <v>1358</v>
      </c>
      <c r="E39" s="298" t="s">
        <v>1359</v>
      </c>
      <c r="F39" s="299"/>
      <c r="G39" s="300">
        <v>15893.3</v>
      </c>
      <c r="H39" s="299"/>
      <c r="I39" s="298" t="s">
        <v>1281</v>
      </c>
      <c r="K39" s="300">
        <v>15893.3</v>
      </c>
      <c r="L39" s="300">
        <v>0</v>
      </c>
      <c r="M39" s="299">
        <v>0</v>
      </c>
      <c r="N39" s="298" t="s">
        <v>1334</v>
      </c>
    </row>
    <row r="40" spans="1:14" hidden="1">
      <c r="A40" s="298" t="s">
        <v>1334</v>
      </c>
      <c r="B40" s="298" t="s">
        <v>1293</v>
      </c>
      <c r="C40" s="298" t="s">
        <v>1310</v>
      </c>
      <c r="D40" s="298" t="s">
        <v>1360</v>
      </c>
      <c r="E40" s="298" t="s">
        <v>1361</v>
      </c>
      <c r="F40" s="299"/>
      <c r="G40" s="300">
        <v>12580.14</v>
      </c>
      <c r="H40" s="299"/>
      <c r="I40" s="298" t="s">
        <v>1281</v>
      </c>
      <c r="K40" s="300">
        <v>12580.14</v>
      </c>
      <c r="L40" s="300">
        <v>0</v>
      </c>
      <c r="M40" s="299">
        <v>0</v>
      </c>
      <c r="N40" s="298" t="s">
        <v>1334</v>
      </c>
    </row>
    <row r="41" spans="1:14" hidden="1">
      <c r="A41" s="298" t="s">
        <v>1334</v>
      </c>
      <c r="B41" s="298" t="s">
        <v>1293</v>
      </c>
      <c r="C41" s="298" t="s">
        <v>1310</v>
      </c>
      <c r="D41" s="298" t="s">
        <v>1362</v>
      </c>
      <c r="E41" s="298" t="s">
        <v>1363</v>
      </c>
      <c r="F41" s="299"/>
      <c r="G41" s="300">
        <v>1362.27</v>
      </c>
      <c r="H41" s="299"/>
      <c r="I41" s="298" t="s">
        <v>1281</v>
      </c>
      <c r="K41" s="300">
        <v>1362.27</v>
      </c>
      <c r="L41" s="300">
        <v>0</v>
      </c>
      <c r="M41" s="299">
        <v>0</v>
      </c>
      <c r="N41" s="298" t="s">
        <v>1334</v>
      </c>
    </row>
    <row r="42" spans="1:14" hidden="1">
      <c r="A42" s="298" t="s">
        <v>1334</v>
      </c>
      <c r="B42" s="298" t="s">
        <v>1293</v>
      </c>
      <c r="C42" s="298" t="s">
        <v>1310</v>
      </c>
      <c r="D42" s="298" t="s">
        <v>1364</v>
      </c>
      <c r="E42" s="298" t="s">
        <v>1365</v>
      </c>
      <c r="F42" s="299"/>
      <c r="G42" s="300">
        <v>6290.07</v>
      </c>
      <c r="H42" s="299"/>
      <c r="I42" s="298" t="s">
        <v>1281</v>
      </c>
      <c r="K42" s="300">
        <v>6290.07</v>
      </c>
      <c r="L42" s="300">
        <v>0</v>
      </c>
      <c r="M42" s="299">
        <v>0</v>
      </c>
      <c r="N42" s="298" t="s">
        <v>1334</v>
      </c>
    </row>
    <row r="43" spans="1:14" hidden="1">
      <c r="A43" s="298" t="s">
        <v>1334</v>
      </c>
      <c r="B43" s="298" t="s">
        <v>1293</v>
      </c>
      <c r="C43" s="298" t="s">
        <v>1310</v>
      </c>
      <c r="D43" s="298" t="s">
        <v>1366</v>
      </c>
      <c r="E43" s="298" t="s">
        <v>1367</v>
      </c>
      <c r="F43" s="299"/>
      <c r="G43" s="300">
        <v>11854.35</v>
      </c>
      <c r="H43" s="299"/>
      <c r="I43" s="298" t="s">
        <v>1281</v>
      </c>
      <c r="K43" s="300">
        <v>11854.35</v>
      </c>
      <c r="L43" s="300">
        <v>0</v>
      </c>
      <c r="M43" s="299">
        <v>0</v>
      </c>
      <c r="N43" s="298" t="s">
        <v>1334</v>
      </c>
    </row>
    <row r="44" spans="1:14" hidden="1">
      <c r="A44" s="298" t="s">
        <v>1334</v>
      </c>
      <c r="B44" s="298" t="s">
        <v>1334</v>
      </c>
      <c r="C44" s="298" t="s">
        <v>256</v>
      </c>
      <c r="D44" s="298" t="s">
        <v>1368</v>
      </c>
      <c r="E44" s="298" t="s">
        <v>1369</v>
      </c>
      <c r="F44" s="299"/>
      <c r="G44" s="300">
        <v>1120.5999999999999</v>
      </c>
      <c r="H44" s="299"/>
      <c r="I44" s="298" t="s">
        <v>1281</v>
      </c>
      <c r="K44" s="300">
        <v>1120.5999999999999</v>
      </c>
      <c r="L44" s="300">
        <v>0</v>
      </c>
      <c r="M44" s="299">
        <v>0</v>
      </c>
      <c r="N44" s="298" t="s">
        <v>1334</v>
      </c>
    </row>
    <row r="45" spans="1:14" hidden="1">
      <c r="A45" s="298" t="s">
        <v>1334</v>
      </c>
      <c r="B45" s="298" t="s">
        <v>1334</v>
      </c>
      <c r="C45" s="298" t="s">
        <v>1216</v>
      </c>
      <c r="D45" s="298" t="s">
        <v>1370</v>
      </c>
      <c r="E45" s="298" t="s">
        <v>1369</v>
      </c>
      <c r="F45" s="299"/>
      <c r="G45" s="300">
        <v>113.23</v>
      </c>
      <c r="H45" s="299"/>
      <c r="I45" s="298" t="s">
        <v>1281</v>
      </c>
      <c r="K45" s="300">
        <v>113.23</v>
      </c>
      <c r="L45" s="300">
        <v>0</v>
      </c>
      <c r="M45" s="299">
        <v>0</v>
      </c>
      <c r="N45" s="298" t="s">
        <v>1334</v>
      </c>
    </row>
    <row r="46" spans="1:14" hidden="1">
      <c r="A46" s="298" t="s">
        <v>1334</v>
      </c>
      <c r="B46" s="298" t="s">
        <v>1293</v>
      </c>
      <c r="C46" s="298" t="s">
        <v>1310</v>
      </c>
      <c r="D46" s="298" t="s">
        <v>1371</v>
      </c>
      <c r="E46" s="298" t="s">
        <v>1372</v>
      </c>
      <c r="F46" s="299"/>
      <c r="G46" s="300">
        <v>4838.5200000000004</v>
      </c>
      <c r="H46" s="299"/>
      <c r="I46" s="298" t="s">
        <v>1281</v>
      </c>
      <c r="K46" s="300">
        <v>4838.5200000000004</v>
      </c>
      <c r="L46" s="300">
        <v>0</v>
      </c>
      <c r="M46" s="299">
        <v>0</v>
      </c>
      <c r="N46" s="298" t="s">
        <v>1334</v>
      </c>
    </row>
    <row r="47" spans="1:14" hidden="1">
      <c r="A47" s="298" t="s">
        <v>1334</v>
      </c>
      <c r="B47" s="298" t="s">
        <v>1293</v>
      </c>
      <c r="C47" s="298" t="s">
        <v>1310</v>
      </c>
      <c r="D47" s="298" t="s">
        <v>1373</v>
      </c>
      <c r="E47" s="298" t="s">
        <v>1374</v>
      </c>
      <c r="F47" s="299"/>
      <c r="G47" s="300">
        <v>12714.66</v>
      </c>
      <c r="H47" s="299"/>
      <c r="I47" s="298" t="s">
        <v>1281</v>
      </c>
      <c r="K47" s="300">
        <v>12714.66</v>
      </c>
      <c r="L47" s="300">
        <v>0</v>
      </c>
      <c r="M47" s="299">
        <v>0</v>
      </c>
      <c r="N47" s="298" t="s">
        <v>1334</v>
      </c>
    </row>
    <row r="48" spans="1:14" hidden="1">
      <c r="A48" s="298" t="s">
        <v>1334</v>
      </c>
      <c r="B48" s="298" t="s">
        <v>1293</v>
      </c>
      <c r="C48" s="298" t="s">
        <v>1310</v>
      </c>
      <c r="D48" s="298" t="s">
        <v>1375</v>
      </c>
      <c r="E48" s="298" t="s">
        <v>1376</v>
      </c>
      <c r="F48" s="299"/>
      <c r="G48" s="300">
        <v>11125.32</v>
      </c>
      <c r="H48" s="299">
        <v>577113.14999999991</v>
      </c>
      <c r="I48" s="298" t="s">
        <v>1281</v>
      </c>
      <c r="K48" s="300">
        <v>11125.32</v>
      </c>
      <c r="L48" s="300">
        <v>0</v>
      </c>
      <c r="M48" s="299">
        <v>0</v>
      </c>
      <c r="N48" s="298" t="s">
        <v>1334</v>
      </c>
    </row>
    <row r="49" spans="1:15" hidden="1">
      <c r="A49" s="298" t="s">
        <v>1377</v>
      </c>
      <c r="B49" s="298" t="s">
        <v>1334</v>
      </c>
      <c r="C49" s="298" t="s">
        <v>256</v>
      </c>
      <c r="D49" s="298" t="s">
        <v>1378</v>
      </c>
      <c r="E49" s="298" t="s">
        <v>1379</v>
      </c>
      <c r="F49" s="299"/>
      <c r="G49" s="300">
        <v>1480.2</v>
      </c>
      <c r="H49" s="299"/>
      <c r="I49" s="298" t="s">
        <v>1281</v>
      </c>
      <c r="K49" s="300">
        <v>1480.2</v>
      </c>
      <c r="L49" s="300">
        <v>0</v>
      </c>
      <c r="M49" s="299">
        <v>0</v>
      </c>
      <c r="N49" s="298" t="s">
        <v>1334</v>
      </c>
    </row>
    <row r="50" spans="1:15" hidden="1">
      <c r="A50" s="298" t="s">
        <v>1377</v>
      </c>
      <c r="B50" s="298" t="s">
        <v>1334</v>
      </c>
      <c r="C50" s="298" t="s">
        <v>1216</v>
      </c>
      <c r="D50" s="298" t="s">
        <v>1380</v>
      </c>
      <c r="E50" s="298" t="s">
        <v>1379</v>
      </c>
      <c r="F50" s="299"/>
      <c r="G50" s="300">
        <v>768.09</v>
      </c>
      <c r="H50" s="299"/>
      <c r="I50" s="298" t="s">
        <v>1281</v>
      </c>
      <c r="K50" s="300">
        <v>768.09</v>
      </c>
      <c r="L50" s="300">
        <v>0</v>
      </c>
      <c r="M50" s="299">
        <v>0</v>
      </c>
      <c r="N50" s="298" t="s">
        <v>1334</v>
      </c>
    </row>
    <row r="51" spans="1:15" hidden="1">
      <c r="A51" s="298" t="s">
        <v>1377</v>
      </c>
      <c r="B51" s="298" t="s">
        <v>1334</v>
      </c>
      <c r="C51" s="298" t="s">
        <v>1216</v>
      </c>
      <c r="D51" s="298" t="s">
        <v>1381</v>
      </c>
      <c r="E51" s="298" t="s">
        <v>1382</v>
      </c>
      <c r="F51" s="299"/>
      <c r="G51" s="300">
        <v>377.54</v>
      </c>
      <c r="H51" s="299">
        <v>574487.31999999995</v>
      </c>
      <c r="I51" s="298" t="s">
        <v>1281</v>
      </c>
      <c r="K51" s="300">
        <v>377.54</v>
      </c>
      <c r="L51" s="300">
        <v>0</v>
      </c>
      <c r="M51" s="299">
        <v>0</v>
      </c>
      <c r="N51" s="298" t="s">
        <v>1334</v>
      </c>
    </row>
    <row r="52" spans="1:15" hidden="1">
      <c r="A52" s="298" t="s">
        <v>1334</v>
      </c>
      <c r="B52" s="298" t="s">
        <v>1334</v>
      </c>
      <c r="C52" s="298" t="s">
        <v>329</v>
      </c>
      <c r="D52" s="298" t="s">
        <v>329</v>
      </c>
      <c r="E52" s="298" t="s">
        <v>643</v>
      </c>
      <c r="F52" s="299"/>
      <c r="G52" s="300">
        <v>11</v>
      </c>
      <c r="H52" s="299"/>
      <c r="I52" s="298" t="s">
        <v>1281</v>
      </c>
      <c r="K52" s="300">
        <v>11</v>
      </c>
      <c r="L52" s="300">
        <v>0</v>
      </c>
      <c r="M52" s="299">
        <v>0</v>
      </c>
      <c r="N52" s="298" t="s">
        <v>1334</v>
      </c>
      <c r="O52" s="298" t="s">
        <v>1383</v>
      </c>
    </row>
    <row r="53" spans="1:15" hidden="1">
      <c r="A53" s="298" t="s">
        <v>1334</v>
      </c>
      <c r="B53" s="298" t="s">
        <v>1334</v>
      </c>
      <c r="C53" s="298" t="s">
        <v>329</v>
      </c>
      <c r="D53" s="298" t="s">
        <v>329</v>
      </c>
      <c r="E53" s="298" t="s">
        <v>643</v>
      </c>
      <c r="F53" s="299"/>
      <c r="G53" s="300">
        <v>11</v>
      </c>
      <c r="H53" s="299"/>
      <c r="I53" s="298" t="s">
        <v>1281</v>
      </c>
      <c r="K53" s="300">
        <v>11</v>
      </c>
      <c r="L53" s="300">
        <v>0</v>
      </c>
      <c r="M53" s="299">
        <v>0</v>
      </c>
      <c r="N53" s="298" t="s">
        <v>1334</v>
      </c>
      <c r="O53" s="298" t="s">
        <v>1383</v>
      </c>
    </row>
    <row r="54" spans="1:15" hidden="1">
      <c r="A54" s="298" t="s">
        <v>1334</v>
      </c>
      <c r="B54" s="298" t="s">
        <v>1334</v>
      </c>
      <c r="C54" s="298" t="s">
        <v>329</v>
      </c>
      <c r="D54" s="298" t="s">
        <v>329</v>
      </c>
      <c r="E54" s="298" t="s">
        <v>643</v>
      </c>
      <c r="F54" s="299"/>
      <c r="G54" s="300">
        <v>11</v>
      </c>
      <c r="H54" s="299"/>
      <c r="I54" s="298" t="s">
        <v>1281</v>
      </c>
      <c r="K54" s="300">
        <v>11</v>
      </c>
      <c r="L54" s="300">
        <v>0</v>
      </c>
      <c r="M54" s="299">
        <v>0</v>
      </c>
      <c r="N54" s="298" t="s">
        <v>1334</v>
      </c>
      <c r="O54" s="298" t="s">
        <v>1383</v>
      </c>
    </row>
    <row r="55" spans="1:15" hidden="1">
      <c r="A55" s="298" t="s">
        <v>1334</v>
      </c>
      <c r="B55" s="298" t="s">
        <v>1334</v>
      </c>
      <c r="C55" s="298" t="s">
        <v>329</v>
      </c>
      <c r="D55" s="298" t="s">
        <v>329</v>
      </c>
      <c r="E55" s="298" t="s">
        <v>643</v>
      </c>
      <c r="F55" s="299"/>
      <c r="G55" s="300">
        <v>11</v>
      </c>
      <c r="H55" s="299"/>
      <c r="I55" s="298" t="s">
        <v>1281</v>
      </c>
      <c r="K55" s="300">
        <v>11</v>
      </c>
      <c r="L55" s="300">
        <v>0</v>
      </c>
      <c r="M55" s="299">
        <v>0</v>
      </c>
      <c r="N55" s="298" t="s">
        <v>1334</v>
      </c>
      <c r="O55" s="298" t="s">
        <v>1383</v>
      </c>
    </row>
    <row r="56" spans="1:15" hidden="1">
      <c r="A56" s="298" t="s">
        <v>1334</v>
      </c>
      <c r="B56" s="298" t="s">
        <v>1334</v>
      </c>
      <c r="C56" s="298" t="s">
        <v>329</v>
      </c>
      <c r="D56" s="298" t="s">
        <v>329</v>
      </c>
      <c r="E56" s="298" t="s">
        <v>643</v>
      </c>
      <c r="F56" s="299"/>
      <c r="G56" s="300">
        <v>11</v>
      </c>
      <c r="H56" s="299"/>
      <c r="I56" s="298" t="s">
        <v>1281</v>
      </c>
      <c r="K56" s="300">
        <v>11</v>
      </c>
      <c r="L56" s="300">
        <v>0</v>
      </c>
      <c r="M56" s="299">
        <v>0</v>
      </c>
      <c r="N56" s="298" t="s">
        <v>1334</v>
      </c>
      <c r="O56" s="298" t="s">
        <v>1383</v>
      </c>
    </row>
    <row r="57" spans="1:15" hidden="1">
      <c r="A57" s="298" t="s">
        <v>1334</v>
      </c>
      <c r="B57" s="298" t="s">
        <v>1334</v>
      </c>
      <c r="C57" s="298" t="s">
        <v>329</v>
      </c>
      <c r="D57" s="298" t="s">
        <v>329</v>
      </c>
      <c r="E57" s="298" t="s">
        <v>643</v>
      </c>
      <c r="F57" s="299"/>
      <c r="G57" s="300">
        <v>11</v>
      </c>
      <c r="H57" s="299"/>
      <c r="I57" s="298" t="s">
        <v>1281</v>
      </c>
      <c r="K57" s="300">
        <v>11</v>
      </c>
      <c r="L57" s="300">
        <v>0</v>
      </c>
      <c r="M57" s="299">
        <v>0</v>
      </c>
      <c r="N57" s="298" t="s">
        <v>1334</v>
      </c>
      <c r="O57" s="298" t="s">
        <v>1383</v>
      </c>
    </row>
    <row r="58" spans="1:15" hidden="1">
      <c r="A58" s="298" t="s">
        <v>1334</v>
      </c>
      <c r="B58" s="298" t="s">
        <v>1334</v>
      </c>
      <c r="C58" s="298" t="s">
        <v>329</v>
      </c>
      <c r="D58" s="298" t="s">
        <v>329</v>
      </c>
      <c r="E58" s="298" t="s">
        <v>643</v>
      </c>
      <c r="F58" s="299"/>
      <c r="G58" s="300">
        <v>11</v>
      </c>
      <c r="H58" s="299"/>
      <c r="I58" s="298" t="s">
        <v>1281</v>
      </c>
      <c r="K58" s="300">
        <v>11</v>
      </c>
      <c r="L58" s="300">
        <v>0</v>
      </c>
      <c r="M58" s="299">
        <v>0</v>
      </c>
      <c r="N58" s="298" t="s">
        <v>1334</v>
      </c>
      <c r="O58" s="298" t="s">
        <v>1383</v>
      </c>
    </row>
    <row r="59" spans="1:15" hidden="1">
      <c r="A59" s="298" t="s">
        <v>1334</v>
      </c>
      <c r="B59" s="298" t="s">
        <v>1334</v>
      </c>
      <c r="C59" s="298" t="s">
        <v>329</v>
      </c>
      <c r="D59" s="298" t="s">
        <v>329</v>
      </c>
      <c r="E59" s="298" t="s">
        <v>643</v>
      </c>
      <c r="F59" s="299"/>
      <c r="G59" s="300">
        <v>11</v>
      </c>
      <c r="H59" s="299"/>
      <c r="I59" s="298" t="s">
        <v>1281</v>
      </c>
      <c r="K59" s="300">
        <v>11</v>
      </c>
      <c r="L59" s="300">
        <v>0</v>
      </c>
      <c r="M59" s="299">
        <v>0</v>
      </c>
      <c r="N59" s="298" t="s">
        <v>1334</v>
      </c>
      <c r="O59" s="298" t="s">
        <v>1383</v>
      </c>
    </row>
    <row r="60" spans="1:15" hidden="1">
      <c r="A60" s="298" t="s">
        <v>1334</v>
      </c>
      <c r="B60" s="298" t="s">
        <v>1334</v>
      </c>
      <c r="C60" s="298" t="s">
        <v>329</v>
      </c>
      <c r="D60" s="298" t="s">
        <v>329</v>
      </c>
      <c r="E60" s="298" t="s">
        <v>643</v>
      </c>
      <c r="F60" s="299"/>
      <c r="G60" s="300">
        <v>11</v>
      </c>
      <c r="H60" s="299"/>
      <c r="I60" s="298" t="s">
        <v>1281</v>
      </c>
      <c r="K60" s="300">
        <v>11</v>
      </c>
      <c r="L60" s="300">
        <v>0</v>
      </c>
      <c r="M60" s="299">
        <v>0</v>
      </c>
      <c r="N60" s="298" t="s">
        <v>1334</v>
      </c>
      <c r="O60" s="298" t="s">
        <v>1383</v>
      </c>
    </row>
    <row r="61" spans="1:15" hidden="1">
      <c r="A61" s="298" t="s">
        <v>1334</v>
      </c>
      <c r="B61" s="298" t="s">
        <v>1334</v>
      </c>
      <c r="C61" s="298" t="s">
        <v>329</v>
      </c>
      <c r="D61" s="298" t="s">
        <v>329</v>
      </c>
      <c r="E61" s="298" t="s">
        <v>643</v>
      </c>
      <c r="F61" s="299"/>
      <c r="G61" s="300">
        <v>11</v>
      </c>
      <c r="H61" s="299"/>
      <c r="I61" s="298" t="s">
        <v>1281</v>
      </c>
      <c r="K61" s="300">
        <v>11</v>
      </c>
      <c r="L61" s="300">
        <v>0</v>
      </c>
      <c r="M61" s="299">
        <v>0</v>
      </c>
      <c r="N61" s="298" t="s">
        <v>1334</v>
      </c>
      <c r="O61" s="298" t="s">
        <v>1383</v>
      </c>
    </row>
    <row r="62" spans="1:15" hidden="1">
      <c r="A62" s="298" t="s">
        <v>1334</v>
      </c>
      <c r="B62" s="298" t="s">
        <v>1334</v>
      </c>
      <c r="C62" s="298" t="s">
        <v>329</v>
      </c>
      <c r="D62" s="298" t="s">
        <v>329</v>
      </c>
      <c r="E62" s="298" t="s">
        <v>643</v>
      </c>
      <c r="F62" s="299"/>
      <c r="G62" s="300">
        <v>11</v>
      </c>
      <c r="H62" s="299"/>
      <c r="I62" s="298" t="s">
        <v>1281</v>
      </c>
      <c r="K62" s="300">
        <v>11</v>
      </c>
      <c r="L62" s="300">
        <v>0</v>
      </c>
      <c r="M62" s="299">
        <v>0</v>
      </c>
      <c r="N62" s="298" t="s">
        <v>1334</v>
      </c>
      <c r="O62" s="298" t="s">
        <v>1383</v>
      </c>
    </row>
    <row r="63" spans="1:15" hidden="1">
      <c r="A63" s="298" t="s">
        <v>1334</v>
      </c>
      <c r="B63" s="298" t="s">
        <v>1334</v>
      </c>
      <c r="C63" s="298" t="s">
        <v>329</v>
      </c>
      <c r="D63" s="298" t="s">
        <v>329</v>
      </c>
      <c r="E63" s="298" t="s">
        <v>643</v>
      </c>
      <c r="F63" s="299"/>
      <c r="G63" s="300">
        <v>6.8</v>
      </c>
      <c r="H63" s="299">
        <v>574359.5199999999</v>
      </c>
      <c r="I63" s="298" t="s">
        <v>1281</v>
      </c>
      <c r="K63" s="300">
        <v>6.8</v>
      </c>
      <c r="L63" s="300">
        <v>0</v>
      </c>
      <c r="M63" s="299">
        <v>0</v>
      </c>
      <c r="N63" s="298" t="s">
        <v>1334</v>
      </c>
      <c r="O63" s="298" t="s">
        <v>1384</v>
      </c>
    </row>
    <row r="64" spans="1:15" hidden="1">
      <c r="A64" s="298" t="s">
        <v>1319</v>
      </c>
      <c r="B64" s="298" t="s">
        <v>1293</v>
      </c>
      <c r="C64" s="298" t="s">
        <v>1385</v>
      </c>
      <c r="D64" s="298" t="s">
        <v>1386</v>
      </c>
      <c r="E64" s="298" t="s">
        <v>1387</v>
      </c>
      <c r="F64" s="299"/>
      <c r="G64" s="300">
        <v>55.71</v>
      </c>
      <c r="H64" s="299"/>
      <c r="I64" s="298" t="s">
        <v>1281</v>
      </c>
      <c r="K64" s="300">
        <v>55.71</v>
      </c>
      <c r="L64" s="300">
        <v>0</v>
      </c>
      <c r="M64" s="299">
        <v>0</v>
      </c>
      <c r="N64" s="298" t="s">
        <v>1334</v>
      </c>
    </row>
    <row r="65" spans="1:15" hidden="1">
      <c r="A65" s="298" t="s">
        <v>1319</v>
      </c>
      <c r="B65" s="298" t="s">
        <v>1293</v>
      </c>
      <c r="C65" s="298" t="s">
        <v>1218</v>
      </c>
      <c r="D65" s="298" t="s">
        <v>1388</v>
      </c>
      <c r="E65" s="298" t="s">
        <v>1387</v>
      </c>
      <c r="F65" s="299"/>
      <c r="G65" s="300">
        <v>92</v>
      </c>
      <c r="H65" s="299"/>
      <c r="I65" s="298" t="s">
        <v>1281</v>
      </c>
      <c r="K65" s="300">
        <v>92</v>
      </c>
      <c r="L65" s="300">
        <v>0</v>
      </c>
      <c r="M65" s="299">
        <v>0</v>
      </c>
      <c r="N65" s="298" t="s">
        <v>1334</v>
      </c>
    </row>
    <row r="66" spans="1:15" hidden="1">
      <c r="A66" s="298" t="s">
        <v>1319</v>
      </c>
      <c r="B66" s="298" t="s">
        <v>1293</v>
      </c>
      <c r="C66" s="298" t="s">
        <v>1218</v>
      </c>
      <c r="D66" s="298" t="s">
        <v>1389</v>
      </c>
      <c r="E66" s="298" t="s">
        <v>1387</v>
      </c>
      <c r="F66" s="299"/>
      <c r="G66" s="300">
        <v>258</v>
      </c>
      <c r="H66" s="299">
        <v>573953.80999999994</v>
      </c>
      <c r="I66" s="298" t="s">
        <v>1281</v>
      </c>
      <c r="K66" s="300">
        <v>258</v>
      </c>
      <c r="L66" s="300">
        <v>0</v>
      </c>
      <c r="M66" s="299">
        <v>0</v>
      </c>
      <c r="N66" s="298" t="s">
        <v>1334</v>
      </c>
    </row>
    <row r="67" spans="1:15" hidden="1">
      <c r="A67" s="298" t="s">
        <v>1390</v>
      </c>
      <c r="B67" s="298" t="s">
        <v>1293</v>
      </c>
      <c r="C67" s="298" t="s">
        <v>1310</v>
      </c>
      <c r="D67" s="298" t="s">
        <v>1391</v>
      </c>
      <c r="E67" s="298" t="s">
        <v>1392</v>
      </c>
      <c r="F67" s="299"/>
      <c r="G67" s="300">
        <v>9999.43</v>
      </c>
      <c r="H67" s="299"/>
      <c r="I67" s="298" t="s">
        <v>1281</v>
      </c>
      <c r="K67" s="300">
        <v>9999.43</v>
      </c>
      <c r="L67" s="300">
        <v>0</v>
      </c>
      <c r="M67" s="299">
        <v>0</v>
      </c>
      <c r="N67" s="298" t="s">
        <v>1390</v>
      </c>
    </row>
    <row r="68" spans="1:15" hidden="1">
      <c r="A68" s="298" t="s">
        <v>1390</v>
      </c>
      <c r="B68" s="298" t="s">
        <v>1293</v>
      </c>
      <c r="C68" s="298" t="s">
        <v>1310</v>
      </c>
      <c r="D68" s="298" t="s">
        <v>1393</v>
      </c>
      <c r="E68" s="298" t="s">
        <v>1394</v>
      </c>
      <c r="F68" s="299"/>
      <c r="G68" s="300">
        <v>7492.56</v>
      </c>
      <c r="H68" s="299"/>
      <c r="I68" s="298" t="s">
        <v>1281</v>
      </c>
      <c r="K68" s="300">
        <v>7492.56</v>
      </c>
      <c r="L68" s="300">
        <v>0</v>
      </c>
      <c r="M68" s="299">
        <v>0</v>
      </c>
      <c r="N68" s="298" t="s">
        <v>1390</v>
      </c>
    </row>
    <row r="69" spans="1:15" hidden="1">
      <c r="A69" s="298" t="s">
        <v>1390</v>
      </c>
      <c r="B69" s="298" t="s">
        <v>1293</v>
      </c>
      <c r="C69" s="298" t="s">
        <v>1310</v>
      </c>
      <c r="D69" s="298" t="s">
        <v>1395</v>
      </c>
      <c r="E69" s="298" t="s">
        <v>1312</v>
      </c>
      <c r="F69" s="299"/>
      <c r="G69" s="300">
        <v>13055.23</v>
      </c>
      <c r="H69" s="299"/>
      <c r="I69" s="298" t="s">
        <v>1281</v>
      </c>
      <c r="K69" s="300">
        <v>13055.23</v>
      </c>
      <c r="L69" s="300">
        <v>0</v>
      </c>
      <c r="M69" s="299">
        <v>0</v>
      </c>
      <c r="N69" s="298" t="s">
        <v>1390</v>
      </c>
    </row>
    <row r="70" spans="1:15" hidden="1">
      <c r="A70" s="298" t="s">
        <v>1390</v>
      </c>
      <c r="B70" s="298" t="s">
        <v>1390</v>
      </c>
      <c r="C70" s="298" t="s">
        <v>329</v>
      </c>
      <c r="D70" s="298" t="s">
        <v>329</v>
      </c>
      <c r="E70" s="298" t="s">
        <v>643</v>
      </c>
      <c r="F70" s="299"/>
      <c r="G70" s="300">
        <v>11</v>
      </c>
      <c r="H70" s="299"/>
      <c r="I70" s="298" t="s">
        <v>1281</v>
      </c>
      <c r="K70" s="300">
        <v>11</v>
      </c>
      <c r="L70" s="300">
        <v>0</v>
      </c>
      <c r="M70" s="299">
        <v>0</v>
      </c>
      <c r="N70" s="298" t="s">
        <v>1390</v>
      </c>
      <c r="O70" s="298" t="s">
        <v>1396</v>
      </c>
    </row>
    <row r="71" spans="1:15" hidden="1">
      <c r="A71" s="298" t="s">
        <v>1390</v>
      </c>
      <c r="B71" s="298" t="s">
        <v>1390</v>
      </c>
      <c r="C71" s="298" t="s">
        <v>329</v>
      </c>
      <c r="D71" s="298" t="s">
        <v>329</v>
      </c>
      <c r="E71" s="298" t="s">
        <v>643</v>
      </c>
      <c r="F71" s="299"/>
      <c r="G71" s="300">
        <v>11</v>
      </c>
      <c r="H71" s="299"/>
      <c r="I71" s="298" t="s">
        <v>1281</v>
      </c>
      <c r="K71" s="300">
        <v>11</v>
      </c>
      <c r="L71" s="300">
        <v>0</v>
      </c>
      <c r="M71" s="299">
        <v>0</v>
      </c>
      <c r="N71" s="298" t="s">
        <v>1390</v>
      </c>
      <c r="O71" s="298" t="s">
        <v>1396</v>
      </c>
    </row>
    <row r="72" spans="1:15" hidden="1">
      <c r="A72" s="298" t="s">
        <v>1390</v>
      </c>
      <c r="B72" s="298" t="s">
        <v>1390</v>
      </c>
      <c r="C72" s="298" t="s">
        <v>329</v>
      </c>
      <c r="D72" s="298" t="s">
        <v>329</v>
      </c>
      <c r="E72" s="298" t="s">
        <v>643</v>
      </c>
      <c r="F72" s="299"/>
      <c r="G72" s="300">
        <v>11</v>
      </c>
      <c r="H72" s="299">
        <v>543373.58999999985</v>
      </c>
      <c r="I72" s="298" t="s">
        <v>1281</v>
      </c>
      <c r="K72" s="300">
        <v>11</v>
      </c>
      <c r="L72" s="300">
        <v>0</v>
      </c>
      <c r="M72" s="299">
        <v>0</v>
      </c>
      <c r="N72" s="298" t="s">
        <v>1390</v>
      </c>
      <c r="O72" s="298" t="s">
        <v>1396</v>
      </c>
    </row>
    <row r="73" spans="1:15" hidden="1">
      <c r="A73" s="298" t="s">
        <v>1397</v>
      </c>
      <c r="B73" s="298" t="s">
        <v>1308</v>
      </c>
      <c r="C73" s="298" t="s">
        <v>1216</v>
      </c>
      <c r="D73" s="298" t="s">
        <v>1398</v>
      </c>
      <c r="E73" s="298" t="s">
        <v>1399</v>
      </c>
      <c r="F73" s="299"/>
      <c r="G73" s="300">
        <v>462.5</v>
      </c>
      <c r="H73" s="299"/>
      <c r="I73" s="298" t="s">
        <v>1281</v>
      </c>
      <c r="K73" s="300">
        <v>462.5</v>
      </c>
      <c r="L73" s="300">
        <v>0</v>
      </c>
      <c r="M73" s="299">
        <v>0</v>
      </c>
      <c r="N73" s="298" t="s">
        <v>1400</v>
      </c>
      <c r="O73" s="298" t="s">
        <v>1266</v>
      </c>
    </row>
    <row r="74" spans="1:15" hidden="1">
      <c r="A74" s="298" t="s">
        <v>1397</v>
      </c>
      <c r="B74" s="298" t="s">
        <v>1308</v>
      </c>
      <c r="C74" s="298" t="s">
        <v>256</v>
      </c>
      <c r="D74" s="298" t="s">
        <v>1401</v>
      </c>
      <c r="E74" s="298" t="s">
        <v>1399</v>
      </c>
      <c r="F74" s="299"/>
      <c r="G74" s="300">
        <v>1180</v>
      </c>
      <c r="H74" s="299">
        <v>541731.08999999985</v>
      </c>
      <c r="I74" s="298" t="s">
        <v>1281</v>
      </c>
      <c r="K74" s="300">
        <v>1180</v>
      </c>
      <c r="L74" s="300">
        <v>0</v>
      </c>
      <c r="M74" s="299">
        <v>0</v>
      </c>
      <c r="N74" s="298" t="s">
        <v>1400</v>
      </c>
      <c r="O74" s="298" t="s">
        <v>1266</v>
      </c>
    </row>
    <row r="75" spans="1:15" hidden="1">
      <c r="A75" s="298" t="s">
        <v>1314</v>
      </c>
      <c r="B75" s="298" t="s">
        <v>1293</v>
      </c>
      <c r="C75" s="298" t="s">
        <v>1402</v>
      </c>
      <c r="D75" s="298" t="s">
        <v>1403</v>
      </c>
      <c r="E75" s="298" t="s">
        <v>1059</v>
      </c>
      <c r="F75" s="299"/>
      <c r="G75" s="300">
        <v>2120</v>
      </c>
      <c r="H75" s="299"/>
      <c r="I75" s="298" t="s">
        <v>1281</v>
      </c>
      <c r="J75" s="298" t="s">
        <v>1296</v>
      </c>
      <c r="K75" s="300">
        <v>2120</v>
      </c>
      <c r="L75" s="300">
        <v>0</v>
      </c>
      <c r="M75" s="299">
        <v>0</v>
      </c>
      <c r="N75" s="298" t="s">
        <v>1314</v>
      </c>
      <c r="O75" s="298" t="s">
        <v>1266</v>
      </c>
    </row>
    <row r="76" spans="1:15" hidden="1">
      <c r="A76" s="298" t="s">
        <v>1314</v>
      </c>
      <c r="B76" s="298" t="s">
        <v>1293</v>
      </c>
      <c r="C76" s="298" t="s">
        <v>1404</v>
      </c>
      <c r="D76" s="298" t="s">
        <v>1405</v>
      </c>
      <c r="E76" s="298" t="s">
        <v>1406</v>
      </c>
      <c r="F76" s="299"/>
      <c r="G76" s="300">
        <v>5399</v>
      </c>
      <c r="H76" s="299"/>
      <c r="I76" s="298" t="s">
        <v>1281</v>
      </c>
      <c r="J76" s="298" t="s">
        <v>1296</v>
      </c>
      <c r="K76" s="300">
        <v>5399</v>
      </c>
      <c r="L76" s="300">
        <v>0</v>
      </c>
      <c r="M76" s="299">
        <v>0</v>
      </c>
      <c r="N76" s="298" t="s">
        <v>1314</v>
      </c>
      <c r="O76" s="298" t="s">
        <v>1266</v>
      </c>
    </row>
    <row r="77" spans="1:15" hidden="1">
      <c r="A77" s="298" t="s">
        <v>1314</v>
      </c>
      <c r="B77" s="298" t="s">
        <v>1293</v>
      </c>
      <c r="C77" s="298" t="s">
        <v>1407</v>
      </c>
      <c r="D77" s="298" t="s">
        <v>1408</v>
      </c>
      <c r="E77" s="298" t="s">
        <v>1409</v>
      </c>
      <c r="F77" s="299"/>
      <c r="G77" s="300">
        <v>4168.09</v>
      </c>
      <c r="H77" s="299"/>
      <c r="I77" s="298" t="s">
        <v>1281</v>
      </c>
      <c r="J77" s="298" t="s">
        <v>1296</v>
      </c>
      <c r="K77" s="300">
        <v>4168.09</v>
      </c>
      <c r="L77" s="300">
        <v>0</v>
      </c>
      <c r="M77" s="299">
        <v>0</v>
      </c>
      <c r="N77" s="298" t="s">
        <v>1314</v>
      </c>
      <c r="O77" s="298" t="s">
        <v>1266</v>
      </c>
    </row>
    <row r="78" spans="1:15" hidden="1">
      <c r="A78" s="298" t="s">
        <v>1314</v>
      </c>
      <c r="B78" s="298" t="s">
        <v>1293</v>
      </c>
      <c r="C78" s="298" t="s">
        <v>1410</v>
      </c>
      <c r="D78" s="298" t="s">
        <v>1411</v>
      </c>
      <c r="E78" s="298" t="s">
        <v>1412</v>
      </c>
      <c r="F78" s="299"/>
      <c r="G78" s="300">
        <v>15524.66</v>
      </c>
      <c r="H78" s="299"/>
      <c r="I78" s="298" t="s">
        <v>1281</v>
      </c>
      <c r="J78" s="298" t="s">
        <v>1296</v>
      </c>
      <c r="K78" s="300">
        <v>15524.66</v>
      </c>
      <c r="L78" s="300">
        <v>0</v>
      </c>
      <c r="M78" s="299">
        <v>0</v>
      </c>
      <c r="N78" s="298" t="s">
        <v>1314</v>
      </c>
      <c r="O78" s="298" t="s">
        <v>1266</v>
      </c>
    </row>
    <row r="79" spans="1:15" hidden="1">
      <c r="A79" s="298" t="s">
        <v>1314</v>
      </c>
      <c r="B79" s="298" t="s">
        <v>1293</v>
      </c>
      <c r="C79" s="298" t="s">
        <v>1413</v>
      </c>
      <c r="D79" s="298" t="s">
        <v>1414</v>
      </c>
      <c r="E79" s="298" t="s">
        <v>1415</v>
      </c>
      <c r="F79" s="299"/>
      <c r="G79" s="300">
        <v>16212.7</v>
      </c>
      <c r="H79" s="299"/>
      <c r="I79" s="298" t="s">
        <v>1281</v>
      </c>
      <c r="J79" s="298" t="s">
        <v>1296</v>
      </c>
      <c r="K79" s="300">
        <v>16212.7</v>
      </c>
      <c r="L79" s="300">
        <v>0</v>
      </c>
      <c r="M79" s="299">
        <v>0</v>
      </c>
      <c r="N79" s="298" t="s">
        <v>1314</v>
      </c>
      <c r="O79" s="298" t="s">
        <v>1266</v>
      </c>
    </row>
    <row r="80" spans="1:15" hidden="1">
      <c r="A80" s="298" t="s">
        <v>1314</v>
      </c>
      <c r="B80" s="298" t="s">
        <v>1293</v>
      </c>
      <c r="C80" s="298" t="s">
        <v>1402</v>
      </c>
      <c r="D80" s="298" t="s">
        <v>1416</v>
      </c>
      <c r="E80" s="298" t="s">
        <v>384</v>
      </c>
      <c r="F80" s="299"/>
      <c r="G80" s="300">
        <v>1018.32</v>
      </c>
      <c r="H80" s="299"/>
      <c r="I80" s="298" t="s">
        <v>1281</v>
      </c>
      <c r="J80" s="298" t="s">
        <v>1296</v>
      </c>
      <c r="K80" s="300">
        <v>1018.32</v>
      </c>
      <c r="L80" s="300">
        <v>0</v>
      </c>
      <c r="M80" s="299">
        <v>0</v>
      </c>
      <c r="N80" s="298" t="s">
        <v>1314</v>
      </c>
      <c r="O80" s="298" t="s">
        <v>1266</v>
      </c>
    </row>
    <row r="81" spans="1:14" hidden="1">
      <c r="A81" s="298" t="s">
        <v>1314</v>
      </c>
      <c r="B81" s="298" t="s">
        <v>1293</v>
      </c>
      <c r="C81" s="298" t="s">
        <v>1417</v>
      </c>
      <c r="D81" s="298" t="s">
        <v>1418</v>
      </c>
      <c r="E81" s="298" t="s">
        <v>1419</v>
      </c>
      <c r="F81" s="299"/>
      <c r="G81" s="300">
        <v>4950</v>
      </c>
      <c r="H81" s="299"/>
      <c r="I81" s="298" t="s">
        <v>1281</v>
      </c>
      <c r="K81" s="300">
        <v>4950</v>
      </c>
      <c r="L81" s="300">
        <v>0</v>
      </c>
      <c r="M81" s="299">
        <v>0</v>
      </c>
      <c r="N81" s="298" t="s">
        <v>1314</v>
      </c>
    </row>
    <row r="82" spans="1:14" hidden="1">
      <c r="A82" s="298" t="s">
        <v>1314</v>
      </c>
      <c r="B82" s="298" t="s">
        <v>1293</v>
      </c>
      <c r="C82" s="298" t="s">
        <v>1220</v>
      </c>
      <c r="D82" s="298" t="s">
        <v>1420</v>
      </c>
      <c r="E82" s="298" t="s">
        <v>1409</v>
      </c>
      <c r="F82" s="299"/>
      <c r="G82" s="300">
        <v>103.5</v>
      </c>
      <c r="H82" s="299"/>
      <c r="I82" s="298" t="s">
        <v>1281</v>
      </c>
      <c r="K82" s="300">
        <v>103.5</v>
      </c>
      <c r="L82" s="300"/>
      <c r="M82" s="299"/>
      <c r="N82" s="298" t="s">
        <v>1314</v>
      </c>
    </row>
    <row r="83" spans="1:14" hidden="1">
      <c r="A83" s="298" t="s">
        <v>1314</v>
      </c>
      <c r="B83" s="298" t="s">
        <v>1293</v>
      </c>
      <c r="C83" s="298" t="s">
        <v>1219</v>
      </c>
      <c r="D83" s="298" t="s">
        <v>1421</v>
      </c>
      <c r="E83" s="298" t="s">
        <v>1409</v>
      </c>
      <c r="F83" s="299"/>
      <c r="G83" s="300">
        <v>320.85000000000002</v>
      </c>
      <c r="H83" s="299"/>
      <c r="I83" s="298" t="s">
        <v>1281</v>
      </c>
      <c r="K83" s="300">
        <v>320.85000000000002</v>
      </c>
      <c r="L83" s="300"/>
      <c r="M83" s="299"/>
      <c r="N83" s="298" t="s">
        <v>1314</v>
      </c>
    </row>
    <row r="84" spans="1:14" hidden="1">
      <c r="A84" s="298" t="s">
        <v>1314</v>
      </c>
      <c r="B84" s="298" t="s">
        <v>1293</v>
      </c>
      <c r="C84" s="298" t="s">
        <v>1220</v>
      </c>
      <c r="D84" s="298" t="s">
        <v>1422</v>
      </c>
      <c r="E84" s="298" t="s">
        <v>1409</v>
      </c>
      <c r="F84" s="299"/>
      <c r="G84" s="300">
        <v>9.07</v>
      </c>
      <c r="H84" s="299"/>
      <c r="I84" s="298" t="s">
        <v>1281</v>
      </c>
      <c r="K84" s="300">
        <v>9.07</v>
      </c>
      <c r="L84" s="300"/>
      <c r="M84" s="299"/>
      <c r="N84" s="298" t="s">
        <v>1314</v>
      </c>
    </row>
    <row r="85" spans="1:14" hidden="1">
      <c r="A85" s="298" t="s">
        <v>1314</v>
      </c>
      <c r="B85" s="298" t="s">
        <v>1293</v>
      </c>
      <c r="C85" s="298" t="s">
        <v>1219</v>
      </c>
      <c r="D85" s="298" t="s">
        <v>1423</v>
      </c>
      <c r="E85" s="298" t="s">
        <v>1409</v>
      </c>
      <c r="F85" s="299"/>
      <c r="G85" s="300">
        <v>28.12</v>
      </c>
      <c r="H85" s="299"/>
      <c r="I85" s="298" t="s">
        <v>1281</v>
      </c>
      <c r="K85" s="300">
        <v>28.12</v>
      </c>
      <c r="L85" s="300"/>
      <c r="M85" s="299"/>
      <c r="N85" s="298" t="s">
        <v>1314</v>
      </c>
    </row>
    <row r="86" spans="1:14" hidden="1">
      <c r="A86" s="298" t="s">
        <v>1314</v>
      </c>
      <c r="B86" s="298" t="s">
        <v>1293</v>
      </c>
      <c r="C86" s="298" t="s">
        <v>1220</v>
      </c>
      <c r="D86" s="298" t="s">
        <v>1424</v>
      </c>
      <c r="E86" s="298" t="s">
        <v>1409</v>
      </c>
      <c r="F86" s="299"/>
      <c r="G86" s="300">
        <v>272.17</v>
      </c>
      <c r="H86" s="299"/>
      <c r="I86" s="298" t="s">
        <v>1281</v>
      </c>
      <c r="K86" s="300">
        <v>272.17</v>
      </c>
      <c r="L86" s="300"/>
      <c r="M86" s="299"/>
      <c r="N86" s="298" t="s">
        <v>1314</v>
      </c>
    </row>
    <row r="87" spans="1:14" hidden="1">
      <c r="A87" s="298" t="s">
        <v>1314</v>
      </c>
      <c r="B87" s="298" t="s">
        <v>1293</v>
      </c>
      <c r="C87" s="298" t="s">
        <v>1219</v>
      </c>
      <c r="D87" s="298" t="s">
        <v>1425</v>
      </c>
      <c r="E87" s="298" t="s">
        <v>1409</v>
      </c>
      <c r="F87" s="299"/>
      <c r="G87" s="300">
        <v>843.71</v>
      </c>
      <c r="H87" s="299"/>
      <c r="I87" s="298" t="s">
        <v>1281</v>
      </c>
      <c r="K87" s="300">
        <v>843.71</v>
      </c>
      <c r="L87" s="300"/>
      <c r="M87" s="299"/>
      <c r="N87" s="298" t="s">
        <v>1314</v>
      </c>
    </row>
    <row r="88" spans="1:14" hidden="1">
      <c r="A88" s="298" t="s">
        <v>1314</v>
      </c>
      <c r="B88" s="298" t="s">
        <v>1293</v>
      </c>
      <c r="C88" s="298" t="s">
        <v>1220</v>
      </c>
      <c r="D88" s="298" t="s">
        <v>1426</v>
      </c>
      <c r="E88" s="298" t="s">
        <v>1409</v>
      </c>
      <c r="F88" s="299"/>
      <c r="G88" s="300">
        <v>9.07</v>
      </c>
      <c r="H88" s="299"/>
      <c r="I88" s="298" t="s">
        <v>1281</v>
      </c>
      <c r="K88" s="300">
        <v>9.07</v>
      </c>
      <c r="L88" s="300"/>
      <c r="M88" s="299"/>
      <c r="N88" s="298" t="s">
        <v>1314</v>
      </c>
    </row>
    <row r="89" spans="1:14" hidden="1">
      <c r="A89" s="298" t="s">
        <v>1314</v>
      </c>
      <c r="B89" s="298" t="s">
        <v>1293</v>
      </c>
      <c r="C89" s="298" t="s">
        <v>1219</v>
      </c>
      <c r="D89" s="298" t="s">
        <v>1427</v>
      </c>
      <c r="E89" s="298" t="s">
        <v>1409</v>
      </c>
      <c r="F89" s="299"/>
      <c r="G89" s="300">
        <v>28.12</v>
      </c>
      <c r="H89" s="299"/>
      <c r="I89" s="298" t="s">
        <v>1281</v>
      </c>
      <c r="K89" s="300">
        <v>28.12</v>
      </c>
      <c r="L89" s="300"/>
      <c r="M89" s="299"/>
      <c r="N89" s="298" t="s">
        <v>1314</v>
      </c>
    </row>
    <row r="90" spans="1:14" hidden="1">
      <c r="A90" s="298" t="s">
        <v>1314</v>
      </c>
      <c r="B90" s="298" t="s">
        <v>1293</v>
      </c>
      <c r="C90" s="298" t="s">
        <v>1220</v>
      </c>
      <c r="D90" s="298" t="s">
        <v>1428</v>
      </c>
      <c r="E90" s="298" t="s">
        <v>1409</v>
      </c>
      <c r="F90" s="299"/>
      <c r="G90" s="300">
        <v>460.87</v>
      </c>
      <c r="H90" s="299"/>
      <c r="I90" s="298" t="s">
        <v>1281</v>
      </c>
      <c r="K90" s="300">
        <v>460.87</v>
      </c>
      <c r="L90" s="300"/>
      <c r="M90" s="299"/>
      <c r="N90" s="298" t="s">
        <v>1314</v>
      </c>
    </row>
    <row r="91" spans="1:14" hidden="1">
      <c r="A91" s="298" t="s">
        <v>1314</v>
      </c>
      <c r="B91" s="298" t="s">
        <v>1293</v>
      </c>
      <c r="C91" s="298" t="s">
        <v>1219</v>
      </c>
      <c r="D91" s="298" t="s">
        <v>1429</v>
      </c>
      <c r="E91" s="298" t="s">
        <v>1409</v>
      </c>
      <c r="F91" s="299"/>
      <c r="G91" s="300">
        <v>1428.7</v>
      </c>
      <c r="H91" s="299"/>
      <c r="I91" s="298" t="s">
        <v>1281</v>
      </c>
      <c r="K91" s="300">
        <v>1428.7</v>
      </c>
      <c r="L91" s="300"/>
      <c r="M91" s="299"/>
      <c r="N91" s="298" t="s">
        <v>1314</v>
      </c>
    </row>
    <row r="92" spans="1:14" hidden="1">
      <c r="A92" s="298" t="s">
        <v>1314</v>
      </c>
      <c r="B92" s="298" t="s">
        <v>1293</v>
      </c>
      <c r="C92" s="298" t="s">
        <v>1220</v>
      </c>
      <c r="D92" s="298" t="s">
        <v>1430</v>
      </c>
      <c r="E92" s="298" t="s">
        <v>1409</v>
      </c>
      <c r="F92" s="299"/>
      <c r="G92" s="300">
        <v>1124.95</v>
      </c>
      <c r="H92" s="299"/>
      <c r="I92" s="298" t="s">
        <v>1281</v>
      </c>
      <c r="K92" s="300">
        <v>1124.95</v>
      </c>
      <c r="L92" s="300"/>
      <c r="M92" s="299"/>
      <c r="N92" s="298" t="s">
        <v>1314</v>
      </c>
    </row>
    <row r="93" spans="1:14" hidden="1">
      <c r="A93" s="298" t="s">
        <v>1314</v>
      </c>
      <c r="B93" s="298" t="s">
        <v>1293</v>
      </c>
      <c r="C93" s="298" t="s">
        <v>1219</v>
      </c>
      <c r="D93" s="298" t="s">
        <v>1431</v>
      </c>
      <c r="E93" s="298" t="s">
        <v>1409</v>
      </c>
      <c r="F93" s="299"/>
      <c r="G93" s="300">
        <v>3487.36</v>
      </c>
      <c r="H93" s="299"/>
      <c r="I93" s="298" t="s">
        <v>1281</v>
      </c>
      <c r="K93" s="300">
        <v>3487.36</v>
      </c>
      <c r="L93" s="300"/>
      <c r="M93" s="299"/>
      <c r="N93" s="298" t="s">
        <v>1314</v>
      </c>
    </row>
    <row r="94" spans="1:14" hidden="1">
      <c r="A94" s="298" t="s">
        <v>1314</v>
      </c>
      <c r="B94" s="298" t="s">
        <v>1293</v>
      </c>
      <c r="C94" s="298" t="s">
        <v>1220</v>
      </c>
      <c r="D94" s="298" t="s">
        <v>1432</v>
      </c>
      <c r="E94" s="298" t="s">
        <v>1409</v>
      </c>
      <c r="F94" s="299"/>
      <c r="G94" s="300">
        <v>611.47</v>
      </c>
      <c r="H94" s="299"/>
      <c r="I94" s="298" t="s">
        <v>1281</v>
      </c>
      <c r="K94" s="300">
        <v>611.47</v>
      </c>
      <c r="L94" s="300"/>
      <c r="M94" s="299"/>
      <c r="N94" s="298" t="s">
        <v>1314</v>
      </c>
    </row>
    <row r="95" spans="1:14" hidden="1">
      <c r="A95" s="298" t="s">
        <v>1314</v>
      </c>
      <c r="B95" s="298" t="s">
        <v>1293</v>
      </c>
      <c r="C95" s="298" t="s">
        <v>1219</v>
      </c>
      <c r="D95" s="298" t="s">
        <v>1433</v>
      </c>
      <c r="E95" s="298" t="s">
        <v>1409</v>
      </c>
      <c r="F95" s="299"/>
      <c r="G95" s="300">
        <v>1895.54</v>
      </c>
      <c r="H95" s="299"/>
      <c r="I95" s="298" t="s">
        <v>1281</v>
      </c>
      <c r="K95" s="300">
        <v>1895.54</v>
      </c>
      <c r="L95" s="300"/>
      <c r="M95" s="299"/>
      <c r="N95" s="298" t="s">
        <v>1314</v>
      </c>
    </row>
    <row r="96" spans="1:14" hidden="1">
      <c r="A96" s="298" t="s">
        <v>1314</v>
      </c>
      <c r="B96" s="298" t="s">
        <v>1293</v>
      </c>
      <c r="C96" s="298" t="s">
        <v>1220</v>
      </c>
      <c r="D96" s="298" t="s">
        <v>1434</v>
      </c>
      <c r="E96" s="298" t="s">
        <v>1409</v>
      </c>
      <c r="F96" s="299"/>
      <c r="G96" s="300">
        <v>317.52999999999997</v>
      </c>
      <c r="H96" s="299"/>
      <c r="I96" s="298" t="s">
        <v>1281</v>
      </c>
      <c r="K96" s="300">
        <v>317.52999999999997</v>
      </c>
      <c r="L96" s="300"/>
      <c r="M96" s="299"/>
      <c r="N96" s="298" t="s">
        <v>1314</v>
      </c>
    </row>
    <row r="97" spans="1:15" hidden="1">
      <c r="A97" s="298" t="s">
        <v>1314</v>
      </c>
      <c r="B97" s="298" t="s">
        <v>1293</v>
      </c>
      <c r="C97" s="298" t="s">
        <v>1219</v>
      </c>
      <c r="D97" s="298" t="s">
        <v>1435</v>
      </c>
      <c r="E97" s="298" t="s">
        <v>1409</v>
      </c>
      <c r="F97" s="299"/>
      <c r="G97" s="300">
        <v>984.33</v>
      </c>
      <c r="H97" s="299"/>
      <c r="I97" s="298" t="s">
        <v>1281</v>
      </c>
      <c r="K97" s="300">
        <v>984.33</v>
      </c>
      <c r="L97" s="300"/>
      <c r="M97" s="299"/>
      <c r="N97" s="298" t="s">
        <v>1314</v>
      </c>
    </row>
    <row r="98" spans="1:15" hidden="1">
      <c r="A98" s="298" t="s">
        <v>1314</v>
      </c>
      <c r="B98" s="298" t="s">
        <v>1293</v>
      </c>
      <c r="C98" s="298" t="s">
        <v>1220</v>
      </c>
      <c r="D98" s="298" t="s">
        <v>1436</v>
      </c>
      <c r="E98" s="298" t="s">
        <v>1409</v>
      </c>
      <c r="F98" s="299"/>
      <c r="G98" s="300">
        <v>858.23</v>
      </c>
      <c r="H98" s="299"/>
      <c r="I98" s="298" t="s">
        <v>1281</v>
      </c>
      <c r="K98" s="300">
        <v>858.23</v>
      </c>
      <c r="L98" s="300"/>
      <c r="M98" s="299"/>
      <c r="N98" s="298" t="s">
        <v>1314</v>
      </c>
    </row>
    <row r="99" spans="1:15" hidden="1">
      <c r="A99" s="298" t="s">
        <v>1314</v>
      </c>
      <c r="B99" s="298" t="s">
        <v>1293</v>
      </c>
      <c r="C99" s="298" t="s">
        <v>1219</v>
      </c>
      <c r="D99" s="298" t="s">
        <v>1437</v>
      </c>
      <c r="E99" s="298" t="s">
        <v>1409</v>
      </c>
      <c r="F99" s="299"/>
      <c r="G99" s="300">
        <v>2660.51</v>
      </c>
      <c r="H99" s="299"/>
      <c r="I99" s="298" t="s">
        <v>1281</v>
      </c>
      <c r="K99" s="300">
        <v>2660.51</v>
      </c>
      <c r="L99" s="300"/>
      <c r="M99" s="299"/>
      <c r="N99" s="298" t="s">
        <v>1314</v>
      </c>
    </row>
    <row r="100" spans="1:15" hidden="1">
      <c r="A100" s="298" t="s">
        <v>1314</v>
      </c>
      <c r="B100" s="298" t="s">
        <v>1293</v>
      </c>
      <c r="C100" s="298" t="s">
        <v>1220</v>
      </c>
      <c r="D100" s="298" t="s">
        <v>1438</v>
      </c>
      <c r="E100" s="298" t="s">
        <v>1409</v>
      </c>
      <c r="F100" s="299"/>
      <c r="G100" s="300">
        <v>188.7</v>
      </c>
      <c r="H100" s="299"/>
      <c r="I100" s="298" t="s">
        <v>1281</v>
      </c>
      <c r="K100" s="300">
        <v>188.7</v>
      </c>
      <c r="L100" s="300"/>
      <c r="M100" s="299"/>
      <c r="N100" s="298" t="s">
        <v>1314</v>
      </c>
    </row>
    <row r="101" spans="1:15" hidden="1">
      <c r="A101" s="298" t="s">
        <v>1314</v>
      </c>
      <c r="B101" s="298" t="s">
        <v>1293</v>
      </c>
      <c r="C101" s="298" t="s">
        <v>1219</v>
      </c>
      <c r="D101" s="298" t="s">
        <v>1439</v>
      </c>
      <c r="E101" s="298" t="s">
        <v>1409</v>
      </c>
      <c r="F101" s="299"/>
      <c r="G101" s="300">
        <v>584.97</v>
      </c>
      <c r="H101" s="299"/>
      <c r="I101" s="298" t="s">
        <v>1281</v>
      </c>
      <c r="K101" s="300">
        <v>584.97</v>
      </c>
      <c r="L101" s="300"/>
      <c r="M101" s="299"/>
      <c r="N101" s="298" t="s">
        <v>1314</v>
      </c>
    </row>
    <row r="102" spans="1:15" hidden="1">
      <c r="A102" s="298" t="s">
        <v>1314</v>
      </c>
      <c r="B102" s="298" t="s">
        <v>1293</v>
      </c>
      <c r="C102" s="298" t="s">
        <v>1220</v>
      </c>
      <c r="D102" s="298" t="s">
        <v>1440</v>
      </c>
      <c r="E102" s="298" t="s">
        <v>1409</v>
      </c>
      <c r="F102" s="299"/>
      <c r="G102" s="300">
        <v>930.81</v>
      </c>
      <c r="H102" s="299"/>
      <c r="I102" s="298" t="s">
        <v>1281</v>
      </c>
      <c r="K102" s="300">
        <v>930.81</v>
      </c>
      <c r="L102" s="300"/>
      <c r="M102" s="299"/>
      <c r="N102" s="298" t="s">
        <v>1314</v>
      </c>
    </row>
    <row r="103" spans="1:15" hidden="1">
      <c r="A103" s="298" t="s">
        <v>1314</v>
      </c>
      <c r="B103" s="298" t="s">
        <v>1293</v>
      </c>
      <c r="C103" s="298" t="s">
        <v>1219</v>
      </c>
      <c r="D103" s="298" t="s">
        <v>1441</v>
      </c>
      <c r="E103" s="298" t="s">
        <v>1409</v>
      </c>
      <c r="F103" s="299"/>
      <c r="G103" s="300">
        <v>2885.51</v>
      </c>
      <c r="H103" s="299"/>
      <c r="I103" s="298" t="s">
        <v>1281</v>
      </c>
      <c r="K103" s="300">
        <v>2885.51</v>
      </c>
      <c r="L103" s="300"/>
      <c r="M103" s="299"/>
      <c r="N103" s="298" t="s">
        <v>1314</v>
      </c>
    </row>
    <row r="104" spans="1:15" hidden="1">
      <c r="A104" s="298" t="s">
        <v>1314</v>
      </c>
      <c r="B104" s="298" t="s">
        <v>1293</v>
      </c>
      <c r="C104" s="298" t="s">
        <v>1220</v>
      </c>
      <c r="D104" s="298" t="s">
        <v>1442</v>
      </c>
      <c r="E104" s="298" t="s">
        <v>1409</v>
      </c>
      <c r="F104" s="299"/>
      <c r="G104" s="300">
        <v>246.76</v>
      </c>
      <c r="H104" s="299"/>
      <c r="I104" s="298" t="s">
        <v>1281</v>
      </c>
      <c r="K104" s="300">
        <v>246.76</v>
      </c>
      <c r="L104" s="300"/>
      <c r="M104" s="299"/>
      <c r="N104" s="298" t="s">
        <v>1314</v>
      </c>
    </row>
    <row r="105" spans="1:15" hidden="1">
      <c r="A105" s="298" t="s">
        <v>1314</v>
      </c>
      <c r="B105" s="298" t="s">
        <v>1293</v>
      </c>
      <c r="C105" s="298" t="s">
        <v>1219</v>
      </c>
      <c r="D105" s="298" t="s">
        <v>1443</v>
      </c>
      <c r="E105" s="298" t="s">
        <v>1409</v>
      </c>
      <c r="F105" s="299"/>
      <c r="G105" s="300">
        <v>764.97</v>
      </c>
      <c r="H105" s="299">
        <v>471292.49999999994</v>
      </c>
      <c r="I105" s="298" t="s">
        <v>1281</v>
      </c>
      <c r="K105" s="300">
        <v>764.97</v>
      </c>
      <c r="L105" s="300"/>
      <c r="M105" s="299"/>
      <c r="N105" s="298" t="s">
        <v>1314</v>
      </c>
    </row>
    <row r="106" spans="1:15" hidden="1">
      <c r="A106" s="298" t="s">
        <v>1444</v>
      </c>
      <c r="B106" s="298" t="s">
        <v>1309</v>
      </c>
      <c r="C106" s="298" t="s">
        <v>1445</v>
      </c>
      <c r="D106" s="298" t="s">
        <v>1446</v>
      </c>
      <c r="E106" s="298" t="s">
        <v>1447</v>
      </c>
      <c r="F106" s="299"/>
      <c r="G106" s="300">
        <v>4000</v>
      </c>
      <c r="H106" s="299">
        <v>467292.49999999994</v>
      </c>
      <c r="I106" s="298" t="s">
        <v>1281</v>
      </c>
      <c r="K106" s="300">
        <v>4000</v>
      </c>
      <c r="L106" s="300">
        <v>0</v>
      </c>
      <c r="M106" s="299">
        <v>0</v>
      </c>
      <c r="N106" s="298" t="s">
        <v>1314</v>
      </c>
      <c r="O106" s="298" t="s">
        <v>1266</v>
      </c>
    </row>
    <row r="107" spans="1:15" hidden="1">
      <c r="A107" s="298" t="s">
        <v>1314</v>
      </c>
      <c r="B107" s="298" t="s">
        <v>1293</v>
      </c>
      <c r="C107" s="298" t="s">
        <v>1220</v>
      </c>
      <c r="D107" s="298" t="s">
        <v>1448</v>
      </c>
      <c r="E107" s="298" t="s">
        <v>1409</v>
      </c>
      <c r="F107" s="299"/>
      <c r="G107" s="300">
        <v>199.58</v>
      </c>
      <c r="H107" s="299"/>
      <c r="I107" s="298" t="s">
        <v>1281</v>
      </c>
      <c r="K107" s="300">
        <v>199.58</v>
      </c>
      <c r="L107" s="300"/>
      <c r="M107" s="299"/>
      <c r="N107" s="298" t="s">
        <v>1314</v>
      </c>
    </row>
    <row r="108" spans="1:15" hidden="1">
      <c r="A108" s="298" t="s">
        <v>1314</v>
      </c>
      <c r="B108" s="298" t="s">
        <v>1293</v>
      </c>
      <c r="C108" s="298" t="s">
        <v>1219</v>
      </c>
      <c r="D108" s="298" t="s">
        <v>1449</v>
      </c>
      <c r="E108" s="298" t="s">
        <v>1409</v>
      </c>
      <c r="F108" s="299"/>
      <c r="G108" s="300">
        <v>618.70000000000005</v>
      </c>
      <c r="H108" s="299"/>
      <c r="I108" s="298" t="s">
        <v>1281</v>
      </c>
      <c r="K108" s="300">
        <v>618.70000000000005</v>
      </c>
      <c r="L108" s="300"/>
      <c r="M108" s="299"/>
      <c r="N108" s="298" t="s">
        <v>1314</v>
      </c>
    </row>
    <row r="109" spans="1:15" hidden="1">
      <c r="A109" s="298" t="s">
        <v>1314</v>
      </c>
      <c r="B109" s="298" t="s">
        <v>1293</v>
      </c>
      <c r="C109" s="298" t="s">
        <v>1220</v>
      </c>
      <c r="D109" s="298" t="s">
        <v>1450</v>
      </c>
      <c r="E109" s="298" t="s">
        <v>1409</v>
      </c>
      <c r="F109" s="299"/>
      <c r="G109" s="300">
        <v>166.92</v>
      </c>
      <c r="H109" s="299"/>
      <c r="I109" s="298" t="s">
        <v>1281</v>
      </c>
      <c r="K109" s="300">
        <v>166.92</v>
      </c>
      <c r="L109" s="300"/>
      <c r="M109" s="299"/>
      <c r="N109" s="298" t="s">
        <v>1314</v>
      </c>
    </row>
    <row r="110" spans="1:15" hidden="1">
      <c r="A110" s="298" t="s">
        <v>1314</v>
      </c>
      <c r="B110" s="298" t="s">
        <v>1293</v>
      </c>
      <c r="C110" s="298" t="s">
        <v>1219</v>
      </c>
      <c r="D110" s="298" t="s">
        <v>1451</v>
      </c>
      <c r="E110" s="298" t="s">
        <v>1409</v>
      </c>
      <c r="F110" s="299"/>
      <c r="G110" s="300">
        <v>517.46</v>
      </c>
      <c r="H110" s="299"/>
      <c r="I110" s="298" t="s">
        <v>1281</v>
      </c>
      <c r="K110" s="300">
        <v>517.46</v>
      </c>
      <c r="L110" s="300"/>
      <c r="M110" s="299"/>
      <c r="N110" s="298" t="s">
        <v>1314</v>
      </c>
    </row>
    <row r="111" spans="1:15" hidden="1">
      <c r="A111" s="298" t="s">
        <v>1314</v>
      </c>
      <c r="B111" s="298" t="s">
        <v>1293</v>
      </c>
      <c r="C111" s="298" t="s">
        <v>1452</v>
      </c>
      <c r="D111" s="298" t="s">
        <v>1453</v>
      </c>
      <c r="E111" s="298" t="s">
        <v>1454</v>
      </c>
      <c r="F111" s="299"/>
      <c r="G111" s="300">
        <v>222.57</v>
      </c>
      <c r="H111" s="299"/>
      <c r="I111" s="298" t="s">
        <v>1281</v>
      </c>
      <c r="K111" s="300">
        <v>222.57</v>
      </c>
      <c r="L111" s="300">
        <v>0</v>
      </c>
      <c r="M111" s="299">
        <v>0</v>
      </c>
      <c r="N111" s="298" t="s">
        <v>1314</v>
      </c>
    </row>
    <row r="112" spans="1:15" hidden="1">
      <c r="A112" s="298" t="s">
        <v>1314</v>
      </c>
      <c r="B112" s="298" t="s">
        <v>1293</v>
      </c>
      <c r="C112" s="298" t="s">
        <v>1220</v>
      </c>
      <c r="D112" s="298" t="s">
        <v>1455</v>
      </c>
      <c r="E112" s="298" t="s">
        <v>1409</v>
      </c>
      <c r="F112" s="299"/>
      <c r="G112" s="300">
        <v>79.83</v>
      </c>
      <c r="H112" s="299"/>
      <c r="I112" s="298" t="s">
        <v>1281</v>
      </c>
      <c r="K112" s="300">
        <v>79.83</v>
      </c>
      <c r="L112" s="300"/>
      <c r="M112" s="299"/>
      <c r="N112" s="298" t="s">
        <v>1314</v>
      </c>
    </row>
    <row r="113" spans="1:14" hidden="1">
      <c r="A113" s="298" t="s">
        <v>1314</v>
      </c>
      <c r="B113" s="298" t="s">
        <v>1293</v>
      </c>
      <c r="C113" s="298" t="s">
        <v>1219</v>
      </c>
      <c r="D113" s="298" t="s">
        <v>1456</v>
      </c>
      <c r="E113" s="298" t="s">
        <v>1409</v>
      </c>
      <c r="F113" s="299"/>
      <c r="G113" s="300">
        <v>247.48</v>
      </c>
      <c r="H113" s="299"/>
      <c r="I113" s="298" t="s">
        <v>1281</v>
      </c>
      <c r="K113" s="300">
        <v>247.48</v>
      </c>
      <c r="L113" s="300"/>
      <c r="M113" s="299"/>
      <c r="N113" s="298" t="s">
        <v>1314</v>
      </c>
    </row>
    <row r="114" spans="1:14" hidden="1">
      <c r="A114" s="298" t="s">
        <v>1314</v>
      </c>
      <c r="B114" s="298" t="s">
        <v>1293</v>
      </c>
      <c r="C114" s="298" t="s">
        <v>1220</v>
      </c>
      <c r="D114" s="298" t="s">
        <v>1457</v>
      </c>
      <c r="E114" s="298" t="s">
        <v>1409</v>
      </c>
      <c r="F114" s="299"/>
      <c r="G114" s="300">
        <v>58.06</v>
      </c>
      <c r="H114" s="299"/>
      <c r="I114" s="298" t="s">
        <v>1281</v>
      </c>
      <c r="K114" s="300">
        <v>58.06</v>
      </c>
      <c r="L114" s="300"/>
      <c r="M114" s="299"/>
      <c r="N114" s="298" t="s">
        <v>1314</v>
      </c>
    </row>
    <row r="115" spans="1:14" hidden="1">
      <c r="A115" s="298" t="s">
        <v>1314</v>
      </c>
      <c r="B115" s="298" t="s">
        <v>1293</v>
      </c>
      <c r="C115" s="298" t="s">
        <v>1219</v>
      </c>
      <c r="D115" s="298" t="s">
        <v>1458</v>
      </c>
      <c r="E115" s="298" t="s">
        <v>1409</v>
      </c>
      <c r="F115" s="299"/>
      <c r="G115" s="300">
        <v>179.99</v>
      </c>
      <c r="H115" s="299"/>
      <c r="I115" s="298" t="s">
        <v>1281</v>
      </c>
      <c r="K115" s="300">
        <v>179.99</v>
      </c>
      <c r="L115" s="300"/>
      <c r="M115" s="299"/>
      <c r="N115" s="298" t="s">
        <v>1314</v>
      </c>
    </row>
    <row r="116" spans="1:14" hidden="1">
      <c r="A116" s="298" t="s">
        <v>1314</v>
      </c>
      <c r="B116" s="298" t="s">
        <v>1293</v>
      </c>
      <c r="C116" s="298" t="s">
        <v>1220</v>
      </c>
      <c r="D116" s="298" t="s">
        <v>1459</v>
      </c>
      <c r="E116" s="298" t="s">
        <v>1409</v>
      </c>
      <c r="F116" s="299"/>
      <c r="G116" s="300">
        <v>156.04</v>
      </c>
      <c r="H116" s="299"/>
      <c r="I116" s="298" t="s">
        <v>1281</v>
      </c>
      <c r="K116" s="300">
        <v>156.04</v>
      </c>
      <c r="L116" s="300"/>
      <c r="M116" s="299"/>
      <c r="N116" s="298" t="s">
        <v>1314</v>
      </c>
    </row>
    <row r="117" spans="1:14" hidden="1">
      <c r="A117" s="298" t="s">
        <v>1314</v>
      </c>
      <c r="B117" s="298" t="s">
        <v>1293</v>
      </c>
      <c r="C117" s="298" t="s">
        <v>1219</v>
      </c>
      <c r="D117" s="298" t="s">
        <v>1460</v>
      </c>
      <c r="E117" s="298" t="s">
        <v>1409</v>
      </c>
      <c r="F117" s="299"/>
      <c r="G117" s="300">
        <v>483.71</v>
      </c>
      <c r="H117" s="299"/>
      <c r="I117" s="298" t="s">
        <v>1281</v>
      </c>
      <c r="K117" s="300">
        <v>483.71</v>
      </c>
      <c r="L117" s="300"/>
      <c r="M117" s="299"/>
      <c r="N117" s="298" t="s">
        <v>1314</v>
      </c>
    </row>
    <row r="118" spans="1:14" hidden="1">
      <c r="A118" s="298" t="s">
        <v>1314</v>
      </c>
      <c r="B118" s="298" t="s">
        <v>1309</v>
      </c>
      <c r="C118" s="298" t="s">
        <v>1404</v>
      </c>
      <c r="D118" s="298" t="s">
        <v>1461</v>
      </c>
      <c r="E118" s="298" t="s">
        <v>1462</v>
      </c>
      <c r="F118" s="299"/>
      <c r="G118" s="300">
        <v>5300</v>
      </c>
      <c r="H118" s="299"/>
      <c r="I118" s="298" t="s">
        <v>1281</v>
      </c>
      <c r="K118" s="300">
        <v>5300</v>
      </c>
      <c r="L118" s="300">
        <v>0</v>
      </c>
      <c r="M118" s="299">
        <v>0</v>
      </c>
      <c r="N118" s="298" t="s">
        <v>1314</v>
      </c>
    </row>
    <row r="119" spans="1:14" hidden="1">
      <c r="A119" s="298" t="s">
        <v>1314</v>
      </c>
      <c r="B119" s="298" t="s">
        <v>1293</v>
      </c>
      <c r="C119" s="298" t="s">
        <v>1220</v>
      </c>
      <c r="D119" s="298" t="s">
        <v>1463</v>
      </c>
      <c r="E119" s="298" t="s">
        <v>1409</v>
      </c>
      <c r="F119" s="299"/>
      <c r="G119" s="300">
        <v>3.63</v>
      </c>
      <c r="H119" s="299"/>
      <c r="I119" s="298" t="s">
        <v>1281</v>
      </c>
      <c r="K119" s="300">
        <v>3.63</v>
      </c>
      <c r="L119" s="300"/>
      <c r="M119" s="299"/>
      <c r="N119" s="298" t="s">
        <v>1314</v>
      </c>
    </row>
    <row r="120" spans="1:14" hidden="1">
      <c r="A120" s="298" t="s">
        <v>1314</v>
      </c>
      <c r="B120" s="298" t="s">
        <v>1293</v>
      </c>
      <c r="C120" s="298" t="s">
        <v>1219</v>
      </c>
      <c r="D120" s="298" t="s">
        <v>1464</v>
      </c>
      <c r="E120" s="298" t="s">
        <v>1409</v>
      </c>
      <c r="F120" s="299"/>
      <c r="G120" s="300">
        <v>11.25</v>
      </c>
      <c r="H120" s="299"/>
      <c r="I120" s="298" t="s">
        <v>1281</v>
      </c>
      <c r="K120" s="300">
        <v>11.25</v>
      </c>
      <c r="L120" s="300"/>
      <c r="M120" s="299"/>
      <c r="N120" s="298" t="s">
        <v>1314</v>
      </c>
    </row>
    <row r="121" spans="1:14" hidden="1">
      <c r="A121" s="298" t="s">
        <v>1314</v>
      </c>
      <c r="B121" s="298" t="s">
        <v>1293</v>
      </c>
      <c r="C121" s="298" t="s">
        <v>1220</v>
      </c>
      <c r="D121" s="298" t="s">
        <v>1465</v>
      </c>
      <c r="E121" s="298" t="s">
        <v>1409</v>
      </c>
      <c r="F121" s="299"/>
      <c r="G121" s="300">
        <v>10.89</v>
      </c>
      <c r="H121" s="299"/>
      <c r="I121" s="298" t="s">
        <v>1281</v>
      </c>
      <c r="K121" s="300">
        <v>10.89</v>
      </c>
      <c r="L121" s="300"/>
      <c r="M121" s="299"/>
      <c r="N121" s="298" t="s">
        <v>1314</v>
      </c>
    </row>
    <row r="122" spans="1:14" hidden="1">
      <c r="A122" s="298" t="s">
        <v>1314</v>
      </c>
      <c r="B122" s="298" t="s">
        <v>1293</v>
      </c>
      <c r="C122" s="298" t="s">
        <v>1219</v>
      </c>
      <c r="D122" s="298" t="s">
        <v>1466</v>
      </c>
      <c r="E122" s="298" t="s">
        <v>1409</v>
      </c>
      <c r="F122" s="299"/>
      <c r="G122" s="300">
        <v>33.75</v>
      </c>
      <c r="H122" s="299"/>
      <c r="I122" s="298" t="s">
        <v>1281</v>
      </c>
      <c r="K122" s="300">
        <v>33.75</v>
      </c>
      <c r="L122" s="300"/>
      <c r="M122" s="299"/>
      <c r="N122" s="298" t="s">
        <v>1314</v>
      </c>
    </row>
    <row r="123" spans="1:14" hidden="1">
      <c r="A123" s="298" t="s">
        <v>1314</v>
      </c>
      <c r="B123" s="298" t="s">
        <v>1293</v>
      </c>
      <c r="C123" s="298" t="s">
        <v>1220</v>
      </c>
      <c r="D123" s="298" t="s">
        <v>1467</v>
      </c>
      <c r="E123" s="298" t="s">
        <v>1409</v>
      </c>
      <c r="F123" s="299"/>
      <c r="G123" s="300">
        <v>3.63</v>
      </c>
      <c r="H123" s="299"/>
      <c r="I123" s="298" t="s">
        <v>1281</v>
      </c>
      <c r="K123" s="300">
        <v>3.63</v>
      </c>
      <c r="L123" s="300"/>
      <c r="M123" s="299"/>
      <c r="N123" s="298" t="s">
        <v>1314</v>
      </c>
    </row>
    <row r="124" spans="1:14" hidden="1">
      <c r="A124" s="298" t="s">
        <v>1314</v>
      </c>
      <c r="B124" s="298" t="s">
        <v>1293</v>
      </c>
      <c r="C124" s="298" t="s">
        <v>1219</v>
      </c>
      <c r="D124" s="298" t="s">
        <v>1468</v>
      </c>
      <c r="E124" s="298" t="s">
        <v>1409</v>
      </c>
      <c r="F124" s="299"/>
      <c r="G124" s="300">
        <v>11.25</v>
      </c>
      <c r="H124" s="299"/>
      <c r="I124" s="298" t="s">
        <v>1281</v>
      </c>
      <c r="K124" s="300">
        <v>11.25</v>
      </c>
      <c r="L124" s="300"/>
      <c r="M124" s="299"/>
      <c r="N124" s="298" t="s">
        <v>1314</v>
      </c>
    </row>
    <row r="125" spans="1:14" hidden="1">
      <c r="A125" s="298" t="s">
        <v>1314</v>
      </c>
      <c r="B125" s="298" t="s">
        <v>1293</v>
      </c>
      <c r="C125" s="298" t="s">
        <v>1220</v>
      </c>
      <c r="D125" s="298" t="s">
        <v>1469</v>
      </c>
      <c r="E125" s="298" t="s">
        <v>1409</v>
      </c>
      <c r="F125" s="299"/>
      <c r="G125" s="300">
        <v>9.07</v>
      </c>
      <c r="H125" s="299"/>
      <c r="I125" s="298" t="s">
        <v>1281</v>
      </c>
      <c r="K125" s="300">
        <v>9.07</v>
      </c>
      <c r="L125" s="300"/>
      <c r="M125" s="299"/>
      <c r="N125" s="298" t="s">
        <v>1314</v>
      </c>
    </row>
    <row r="126" spans="1:14" hidden="1">
      <c r="A126" s="298" t="s">
        <v>1314</v>
      </c>
      <c r="B126" s="298" t="s">
        <v>1293</v>
      </c>
      <c r="C126" s="298" t="s">
        <v>1219</v>
      </c>
      <c r="D126" s="298" t="s">
        <v>1470</v>
      </c>
      <c r="E126" s="298" t="s">
        <v>1409</v>
      </c>
      <c r="F126" s="299"/>
      <c r="G126" s="300">
        <v>28.12</v>
      </c>
      <c r="H126" s="299"/>
      <c r="I126" s="298" t="s">
        <v>1281</v>
      </c>
      <c r="K126" s="300">
        <v>28.12</v>
      </c>
      <c r="L126" s="300"/>
      <c r="M126" s="299"/>
      <c r="N126" s="298" t="s">
        <v>1314</v>
      </c>
    </row>
    <row r="127" spans="1:14" hidden="1">
      <c r="A127" s="298" t="s">
        <v>1314</v>
      </c>
      <c r="B127" s="298" t="s">
        <v>1293</v>
      </c>
      <c r="C127" s="298" t="s">
        <v>1220</v>
      </c>
      <c r="D127" s="298" t="s">
        <v>1471</v>
      </c>
      <c r="E127" s="298" t="s">
        <v>1409</v>
      </c>
      <c r="F127" s="299"/>
      <c r="G127" s="300">
        <v>14.52</v>
      </c>
      <c r="H127" s="299"/>
      <c r="I127" s="298" t="s">
        <v>1281</v>
      </c>
      <c r="K127" s="300">
        <v>14.52</v>
      </c>
      <c r="L127" s="300"/>
      <c r="M127" s="299"/>
      <c r="N127" s="298" t="s">
        <v>1314</v>
      </c>
    </row>
    <row r="128" spans="1:14" hidden="1">
      <c r="A128" s="298" t="s">
        <v>1314</v>
      </c>
      <c r="B128" s="298" t="s">
        <v>1293</v>
      </c>
      <c r="C128" s="298" t="s">
        <v>1219</v>
      </c>
      <c r="D128" s="298" t="s">
        <v>1472</v>
      </c>
      <c r="E128" s="298" t="s">
        <v>1409</v>
      </c>
      <c r="F128" s="299"/>
      <c r="G128" s="300">
        <v>45</v>
      </c>
      <c r="H128" s="299"/>
      <c r="I128" s="298" t="s">
        <v>1281</v>
      </c>
      <c r="K128" s="300">
        <v>45</v>
      </c>
      <c r="L128" s="300"/>
      <c r="M128" s="299"/>
      <c r="N128" s="298" t="s">
        <v>1314</v>
      </c>
    </row>
    <row r="129" spans="1:15" hidden="1">
      <c r="A129" s="298" t="s">
        <v>1314</v>
      </c>
      <c r="B129" s="298" t="s">
        <v>1293</v>
      </c>
      <c r="C129" s="298" t="s">
        <v>1473</v>
      </c>
      <c r="D129" s="298" t="s">
        <v>1474</v>
      </c>
      <c r="E129" s="298" t="s">
        <v>1475</v>
      </c>
      <c r="F129" s="299"/>
      <c r="G129" s="300">
        <v>41474.18</v>
      </c>
      <c r="H129" s="299"/>
      <c r="I129" s="298" t="s">
        <v>1281</v>
      </c>
      <c r="K129" s="300">
        <v>41474.18</v>
      </c>
      <c r="L129" s="300">
        <v>0</v>
      </c>
      <c r="M129" s="299">
        <v>0</v>
      </c>
      <c r="N129" s="298" t="s">
        <v>1314</v>
      </c>
    </row>
    <row r="130" spans="1:15" hidden="1">
      <c r="A130" s="298" t="s">
        <v>1314</v>
      </c>
      <c r="B130" s="298" t="s">
        <v>1293</v>
      </c>
      <c r="C130" s="298" t="s">
        <v>1476</v>
      </c>
      <c r="D130" s="298" t="s">
        <v>1477</v>
      </c>
      <c r="E130" s="298" t="s">
        <v>1049</v>
      </c>
      <c r="F130" s="299"/>
      <c r="G130" s="300">
        <v>1039</v>
      </c>
      <c r="H130" s="299"/>
      <c r="I130" s="298" t="s">
        <v>1281</v>
      </c>
      <c r="K130" s="300">
        <v>1039</v>
      </c>
      <c r="L130" s="300">
        <v>0</v>
      </c>
      <c r="M130" s="299">
        <v>0</v>
      </c>
      <c r="N130" s="298" t="s">
        <v>1314</v>
      </c>
    </row>
    <row r="131" spans="1:15" hidden="1">
      <c r="A131" s="298" t="s">
        <v>1314</v>
      </c>
      <c r="B131" s="298" t="s">
        <v>1293</v>
      </c>
      <c r="C131" s="298" t="s">
        <v>1478</v>
      </c>
      <c r="D131" s="298" t="s">
        <v>1479</v>
      </c>
      <c r="E131" s="298" t="s">
        <v>1057</v>
      </c>
      <c r="F131" s="299"/>
      <c r="G131" s="300">
        <v>6578.11</v>
      </c>
      <c r="H131" s="299"/>
      <c r="I131" s="298" t="s">
        <v>1281</v>
      </c>
      <c r="K131" s="300">
        <v>6578.11</v>
      </c>
      <c r="L131" s="300">
        <v>0</v>
      </c>
      <c r="M131" s="299">
        <v>0</v>
      </c>
      <c r="N131" s="298" t="s">
        <v>1314</v>
      </c>
    </row>
    <row r="132" spans="1:15" hidden="1">
      <c r="A132" s="298" t="s">
        <v>1314</v>
      </c>
      <c r="B132" s="298" t="s">
        <v>1293</v>
      </c>
      <c r="C132" s="298" t="s">
        <v>1480</v>
      </c>
      <c r="D132" s="298" t="s">
        <v>1481</v>
      </c>
      <c r="E132" s="298" t="s">
        <v>1482</v>
      </c>
      <c r="F132" s="299"/>
      <c r="G132" s="300">
        <v>3990</v>
      </c>
      <c r="H132" s="299"/>
      <c r="I132" s="298" t="s">
        <v>1281</v>
      </c>
      <c r="K132" s="300">
        <v>3990</v>
      </c>
      <c r="L132" s="300">
        <v>0</v>
      </c>
      <c r="M132" s="299">
        <v>0</v>
      </c>
      <c r="N132" s="298" t="s">
        <v>1314</v>
      </c>
    </row>
    <row r="133" spans="1:15" hidden="1">
      <c r="A133" s="298" t="s">
        <v>1314</v>
      </c>
      <c r="B133" s="298" t="s">
        <v>1293</v>
      </c>
      <c r="C133" s="298" t="s">
        <v>1483</v>
      </c>
      <c r="D133" s="298" t="s">
        <v>1484</v>
      </c>
      <c r="E133" s="298" t="s">
        <v>1210</v>
      </c>
      <c r="F133" s="299"/>
      <c r="G133" s="300">
        <v>76009.600000000006</v>
      </c>
      <c r="H133" s="299"/>
      <c r="I133" s="298" t="s">
        <v>1281</v>
      </c>
      <c r="K133" s="300">
        <v>76009.600000000006</v>
      </c>
      <c r="L133" s="300">
        <v>0</v>
      </c>
      <c r="M133" s="299">
        <v>0</v>
      </c>
      <c r="N133" s="298" t="s">
        <v>1314</v>
      </c>
    </row>
    <row r="134" spans="1:15" hidden="1">
      <c r="A134" s="298" t="s">
        <v>1314</v>
      </c>
      <c r="B134" s="298" t="s">
        <v>1293</v>
      </c>
      <c r="C134" s="298" t="s">
        <v>1485</v>
      </c>
      <c r="D134" s="298" t="s">
        <v>1486</v>
      </c>
      <c r="E134" s="298" t="s">
        <v>816</v>
      </c>
      <c r="F134" s="299"/>
      <c r="G134" s="300">
        <v>6475.65</v>
      </c>
      <c r="H134" s="299">
        <v>323324.50999999989</v>
      </c>
      <c r="I134" s="298" t="s">
        <v>1281</v>
      </c>
      <c r="K134" s="300">
        <v>6475.65</v>
      </c>
      <c r="L134" s="300">
        <v>0</v>
      </c>
      <c r="M134" s="299">
        <v>0</v>
      </c>
      <c r="N134" s="298" t="s">
        <v>1314</v>
      </c>
    </row>
    <row r="135" spans="1:15" hidden="1">
      <c r="A135" s="298" t="s">
        <v>1487</v>
      </c>
      <c r="B135" s="298" t="s">
        <v>1298</v>
      </c>
      <c r="C135" s="298" t="s">
        <v>1488</v>
      </c>
      <c r="D135" s="298" t="s">
        <v>1489</v>
      </c>
      <c r="E135" s="298" t="s">
        <v>1490</v>
      </c>
      <c r="F135" s="299"/>
      <c r="G135" s="300">
        <v>144</v>
      </c>
      <c r="H135" s="299">
        <v>323180.50999999989</v>
      </c>
      <c r="I135" s="298" t="s">
        <v>1281</v>
      </c>
      <c r="K135" s="300">
        <v>144</v>
      </c>
      <c r="L135" s="300">
        <v>0</v>
      </c>
      <c r="M135" s="299">
        <v>0</v>
      </c>
      <c r="N135" s="298" t="s">
        <v>1314</v>
      </c>
    </row>
    <row r="136" spans="1:15" hidden="1">
      <c r="A136" s="298" t="s">
        <v>1314</v>
      </c>
      <c r="B136" s="298" t="s">
        <v>1304</v>
      </c>
      <c r="C136" s="298" t="s">
        <v>1216</v>
      </c>
      <c r="D136" s="298" t="s">
        <v>1491</v>
      </c>
      <c r="E136" s="298" t="s">
        <v>1306</v>
      </c>
      <c r="F136" s="299"/>
      <c r="G136" s="300">
        <v>2800.56</v>
      </c>
      <c r="H136" s="299"/>
      <c r="I136" s="298" t="s">
        <v>1281</v>
      </c>
      <c r="K136" s="300">
        <v>2800.56</v>
      </c>
      <c r="L136" s="300">
        <v>0</v>
      </c>
      <c r="M136" s="299">
        <v>0</v>
      </c>
      <c r="N136" s="298" t="s">
        <v>1314</v>
      </c>
    </row>
    <row r="137" spans="1:15" hidden="1">
      <c r="A137" s="298" t="s">
        <v>1314</v>
      </c>
      <c r="B137" s="298" t="s">
        <v>1293</v>
      </c>
      <c r="C137" s="298" t="s">
        <v>1492</v>
      </c>
      <c r="D137" s="298" t="s">
        <v>1493</v>
      </c>
      <c r="E137" s="298" t="s">
        <v>1447</v>
      </c>
      <c r="F137" s="299"/>
      <c r="G137" s="300">
        <v>4000</v>
      </c>
      <c r="H137" s="299"/>
      <c r="I137" s="298" t="s">
        <v>1281</v>
      </c>
      <c r="K137" s="300">
        <v>4000</v>
      </c>
      <c r="L137" s="300">
        <v>0</v>
      </c>
      <c r="M137" s="299">
        <v>0</v>
      </c>
      <c r="N137" s="298" t="s">
        <v>1314</v>
      </c>
    </row>
    <row r="138" spans="1:15" hidden="1">
      <c r="A138" s="298" t="s">
        <v>1314</v>
      </c>
      <c r="B138" s="298" t="s">
        <v>1298</v>
      </c>
      <c r="C138" s="298" t="s">
        <v>1299</v>
      </c>
      <c r="D138" s="298" t="s">
        <v>1267</v>
      </c>
      <c r="E138" s="298" t="s">
        <v>1494</v>
      </c>
      <c r="F138" s="299"/>
      <c r="G138" s="300">
        <v>3025.34</v>
      </c>
      <c r="H138" s="299"/>
      <c r="I138" s="298" t="s">
        <v>1281</v>
      </c>
      <c r="K138" s="300">
        <v>3025.34</v>
      </c>
      <c r="L138" s="300">
        <v>0</v>
      </c>
      <c r="M138" s="299">
        <v>0</v>
      </c>
      <c r="N138" s="298" t="s">
        <v>1314</v>
      </c>
      <c r="O138" s="298" t="s">
        <v>1495</v>
      </c>
    </row>
    <row r="139" spans="1:15" hidden="1">
      <c r="A139" s="298" t="s">
        <v>1314</v>
      </c>
      <c r="B139" s="298" t="s">
        <v>1298</v>
      </c>
      <c r="C139" s="298" t="s">
        <v>1215</v>
      </c>
      <c r="D139" s="298" t="s">
        <v>1301</v>
      </c>
      <c r="E139" s="298" t="s">
        <v>1302</v>
      </c>
      <c r="F139" s="299"/>
      <c r="G139" s="300">
        <v>166.57</v>
      </c>
      <c r="H139" s="299"/>
      <c r="I139" s="298" t="s">
        <v>1281</v>
      </c>
      <c r="K139" s="300">
        <v>166.57</v>
      </c>
      <c r="L139" s="300">
        <v>0</v>
      </c>
      <c r="M139" s="299">
        <v>0</v>
      </c>
      <c r="N139" s="298" t="s">
        <v>1314</v>
      </c>
      <c r="O139" s="298" t="s">
        <v>1496</v>
      </c>
    </row>
    <row r="140" spans="1:15" hidden="1">
      <c r="A140" s="298" t="s">
        <v>1314</v>
      </c>
      <c r="B140" s="298" t="s">
        <v>1293</v>
      </c>
      <c r="C140" s="298" t="s">
        <v>1492</v>
      </c>
      <c r="D140" s="298" t="s">
        <v>1497</v>
      </c>
      <c r="E140" s="298" t="s">
        <v>1498</v>
      </c>
      <c r="F140" s="299"/>
      <c r="G140" s="300">
        <v>3075</v>
      </c>
      <c r="H140" s="299"/>
      <c r="I140" s="298" t="s">
        <v>1281</v>
      </c>
      <c r="K140" s="300">
        <v>3075</v>
      </c>
      <c r="L140" s="300">
        <v>0</v>
      </c>
      <c r="M140" s="299">
        <v>0</v>
      </c>
      <c r="N140" s="298" t="s">
        <v>1314</v>
      </c>
    </row>
    <row r="141" spans="1:15" hidden="1">
      <c r="A141" s="298" t="s">
        <v>1314</v>
      </c>
      <c r="B141" s="298" t="s">
        <v>1293</v>
      </c>
      <c r="C141" s="298" t="s">
        <v>1404</v>
      </c>
      <c r="D141" s="298" t="s">
        <v>1499</v>
      </c>
      <c r="E141" s="298" t="s">
        <v>1498</v>
      </c>
      <c r="F141" s="299"/>
      <c r="G141" s="300">
        <v>1615</v>
      </c>
      <c r="H141" s="299"/>
      <c r="I141" s="298" t="s">
        <v>1281</v>
      </c>
      <c r="K141" s="300">
        <v>1615</v>
      </c>
      <c r="L141" s="300">
        <v>0</v>
      </c>
      <c r="M141" s="299">
        <v>0</v>
      </c>
      <c r="N141" s="298" t="s">
        <v>1314</v>
      </c>
    </row>
    <row r="142" spans="1:15" hidden="1">
      <c r="A142" s="298" t="s">
        <v>1314</v>
      </c>
      <c r="B142" s="298" t="s">
        <v>1314</v>
      </c>
      <c r="C142" s="298" t="s">
        <v>329</v>
      </c>
      <c r="D142" s="298" t="s">
        <v>329</v>
      </c>
      <c r="E142" s="298" t="s">
        <v>643</v>
      </c>
      <c r="F142" s="299"/>
      <c r="G142" s="300">
        <v>11</v>
      </c>
      <c r="H142" s="299"/>
      <c r="I142" s="298" t="s">
        <v>1281</v>
      </c>
      <c r="K142" s="300">
        <v>11</v>
      </c>
      <c r="L142" s="300">
        <v>0</v>
      </c>
      <c r="M142" s="299">
        <v>0</v>
      </c>
      <c r="N142" s="298" t="s">
        <v>1314</v>
      </c>
      <c r="O142" s="298" t="s">
        <v>1500</v>
      </c>
    </row>
    <row r="143" spans="1:15" hidden="1">
      <c r="A143" s="298" t="s">
        <v>1314</v>
      </c>
      <c r="B143" s="298" t="s">
        <v>1314</v>
      </c>
      <c r="C143" s="298" t="s">
        <v>329</v>
      </c>
      <c r="D143" s="298" t="s">
        <v>329</v>
      </c>
      <c r="E143" s="298" t="s">
        <v>643</v>
      </c>
      <c r="F143" s="299"/>
      <c r="G143" s="300">
        <v>11</v>
      </c>
      <c r="H143" s="299"/>
      <c r="I143" s="298" t="s">
        <v>1281</v>
      </c>
      <c r="K143" s="300">
        <v>11</v>
      </c>
      <c r="L143" s="300">
        <v>0</v>
      </c>
      <c r="M143" s="299">
        <v>0</v>
      </c>
      <c r="N143" s="298" t="s">
        <v>1314</v>
      </c>
      <c r="O143" s="298" t="s">
        <v>1500</v>
      </c>
    </row>
    <row r="144" spans="1:15" hidden="1">
      <c r="A144" s="298" t="s">
        <v>1314</v>
      </c>
      <c r="B144" s="298" t="s">
        <v>1314</v>
      </c>
      <c r="C144" s="298" t="s">
        <v>329</v>
      </c>
      <c r="D144" s="298" t="s">
        <v>329</v>
      </c>
      <c r="E144" s="298" t="s">
        <v>643</v>
      </c>
      <c r="F144" s="299"/>
      <c r="G144" s="300">
        <v>11</v>
      </c>
      <c r="H144" s="299"/>
      <c r="I144" s="298" t="s">
        <v>1281</v>
      </c>
      <c r="K144" s="300">
        <v>11</v>
      </c>
      <c r="L144" s="300">
        <v>0</v>
      </c>
      <c r="M144" s="299">
        <v>0</v>
      </c>
      <c r="N144" s="298" t="s">
        <v>1314</v>
      </c>
      <c r="O144" s="298" t="s">
        <v>1500</v>
      </c>
    </row>
    <row r="145" spans="1:15" hidden="1">
      <c r="A145" s="298" t="s">
        <v>1314</v>
      </c>
      <c r="B145" s="298" t="s">
        <v>1314</v>
      </c>
      <c r="C145" s="298" t="s">
        <v>329</v>
      </c>
      <c r="D145" s="298" t="s">
        <v>329</v>
      </c>
      <c r="E145" s="298" t="s">
        <v>643</v>
      </c>
      <c r="F145" s="299"/>
      <c r="G145" s="300">
        <v>11</v>
      </c>
      <c r="H145" s="299"/>
      <c r="I145" s="298" t="s">
        <v>1281</v>
      </c>
      <c r="K145" s="300">
        <v>11</v>
      </c>
      <c r="L145" s="300">
        <v>0</v>
      </c>
      <c r="M145" s="299">
        <v>0</v>
      </c>
      <c r="N145" s="298" t="s">
        <v>1314</v>
      </c>
      <c r="O145" s="298" t="s">
        <v>1500</v>
      </c>
    </row>
    <row r="146" spans="1:15" hidden="1">
      <c r="A146" s="298" t="s">
        <v>1314</v>
      </c>
      <c r="B146" s="298" t="s">
        <v>1314</v>
      </c>
      <c r="C146" s="298" t="s">
        <v>329</v>
      </c>
      <c r="D146" s="298" t="s">
        <v>329</v>
      </c>
      <c r="E146" s="298" t="s">
        <v>643</v>
      </c>
      <c r="F146" s="299"/>
      <c r="G146" s="300">
        <v>11</v>
      </c>
      <c r="H146" s="299"/>
      <c r="I146" s="298" t="s">
        <v>1281</v>
      </c>
      <c r="K146" s="300">
        <v>11</v>
      </c>
      <c r="L146" s="300">
        <v>0</v>
      </c>
      <c r="M146" s="299">
        <v>0</v>
      </c>
      <c r="N146" s="298" t="s">
        <v>1314</v>
      </c>
      <c r="O146" s="298" t="s">
        <v>1500</v>
      </c>
    </row>
    <row r="147" spans="1:15" hidden="1">
      <c r="A147" s="298" t="s">
        <v>1314</v>
      </c>
      <c r="B147" s="298" t="s">
        <v>1314</v>
      </c>
      <c r="C147" s="298" t="s">
        <v>329</v>
      </c>
      <c r="D147" s="298" t="s">
        <v>329</v>
      </c>
      <c r="E147" s="298" t="s">
        <v>643</v>
      </c>
      <c r="F147" s="299"/>
      <c r="G147" s="300">
        <v>11</v>
      </c>
      <c r="H147" s="299"/>
      <c r="I147" s="298" t="s">
        <v>1281</v>
      </c>
      <c r="K147" s="300">
        <v>11</v>
      </c>
      <c r="L147" s="300">
        <v>0</v>
      </c>
      <c r="M147" s="299">
        <v>0</v>
      </c>
      <c r="N147" s="298" t="s">
        <v>1314</v>
      </c>
      <c r="O147" s="298" t="s">
        <v>1500</v>
      </c>
    </row>
    <row r="148" spans="1:15" hidden="1">
      <c r="A148" s="298" t="s">
        <v>1314</v>
      </c>
      <c r="B148" s="298" t="s">
        <v>1314</v>
      </c>
      <c r="C148" s="298" t="s">
        <v>329</v>
      </c>
      <c r="D148" s="298" t="s">
        <v>329</v>
      </c>
      <c r="E148" s="298" t="s">
        <v>643</v>
      </c>
      <c r="F148" s="299"/>
      <c r="G148" s="300">
        <v>11</v>
      </c>
      <c r="H148" s="299"/>
      <c r="I148" s="298" t="s">
        <v>1281</v>
      </c>
      <c r="K148" s="300">
        <v>11</v>
      </c>
      <c r="L148" s="300">
        <v>0</v>
      </c>
      <c r="M148" s="299">
        <v>0</v>
      </c>
      <c r="N148" s="298" t="s">
        <v>1314</v>
      </c>
      <c r="O148" s="298" t="s">
        <v>1500</v>
      </c>
    </row>
    <row r="149" spans="1:15" hidden="1">
      <c r="A149" s="298" t="s">
        <v>1314</v>
      </c>
      <c r="B149" s="298" t="s">
        <v>1314</v>
      </c>
      <c r="C149" s="298" t="s">
        <v>329</v>
      </c>
      <c r="D149" s="298" t="s">
        <v>329</v>
      </c>
      <c r="E149" s="298" t="s">
        <v>643</v>
      </c>
      <c r="F149" s="299"/>
      <c r="G149" s="300">
        <v>11</v>
      </c>
      <c r="H149" s="299"/>
      <c r="I149" s="298" t="s">
        <v>1281</v>
      </c>
      <c r="K149" s="300">
        <v>11</v>
      </c>
      <c r="L149" s="300">
        <v>0</v>
      </c>
      <c r="M149" s="299">
        <v>0</v>
      </c>
      <c r="N149" s="298" t="s">
        <v>1314</v>
      </c>
      <c r="O149" s="298" t="s">
        <v>1500</v>
      </c>
    </row>
    <row r="150" spans="1:15" hidden="1">
      <c r="A150" s="298" t="s">
        <v>1314</v>
      </c>
      <c r="B150" s="298" t="s">
        <v>1314</v>
      </c>
      <c r="C150" s="298" t="s">
        <v>329</v>
      </c>
      <c r="D150" s="298" t="s">
        <v>329</v>
      </c>
      <c r="E150" s="298" t="s">
        <v>643</v>
      </c>
      <c r="F150" s="299"/>
      <c r="G150" s="300">
        <v>11</v>
      </c>
      <c r="H150" s="299"/>
      <c r="I150" s="298" t="s">
        <v>1281</v>
      </c>
      <c r="K150" s="300">
        <v>11</v>
      </c>
      <c r="L150" s="300">
        <v>0</v>
      </c>
      <c r="M150" s="299">
        <v>0</v>
      </c>
      <c r="N150" s="298" t="s">
        <v>1314</v>
      </c>
      <c r="O150" s="298" t="s">
        <v>1500</v>
      </c>
    </row>
    <row r="151" spans="1:15" hidden="1">
      <c r="A151" s="298" t="s">
        <v>1314</v>
      </c>
      <c r="B151" s="298" t="s">
        <v>1314</v>
      </c>
      <c r="C151" s="298" t="s">
        <v>329</v>
      </c>
      <c r="D151" s="298" t="s">
        <v>329</v>
      </c>
      <c r="E151" s="298" t="s">
        <v>643</v>
      </c>
      <c r="F151" s="299"/>
      <c r="G151" s="300">
        <v>11</v>
      </c>
      <c r="H151" s="299"/>
      <c r="I151" s="298" t="s">
        <v>1281</v>
      </c>
      <c r="K151" s="300">
        <v>11</v>
      </c>
      <c r="L151" s="300">
        <v>0</v>
      </c>
      <c r="M151" s="299">
        <v>0</v>
      </c>
      <c r="N151" s="298" t="s">
        <v>1314</v>
      </c>
      <c r="O151" s="298" t="s">
        <v>1500</v>
      </c>
    </row>
    <row r="152" spans="1:15" hidden="1">
      <c r="A152" s="298" t="s">
        <v>1314</v>
      </c>
      <c r="B152" s="298" t="s">
        <v>1314</v>
      </c>
      <c r="C152" s="298" t="s">
        <v>329</v>
      </c>
      <c r="D152" s="298" t="s">
        <v>329</v>
      </c>
      <c r="E152" s="298" t="s">
        <v>643</v>
      </c>
      <c r="F152" s="299"/>
      <c r="G152" s="300">
        <v>11</v>
      </c>
      <c r="H152" s="299"/>
      <c r="I152" s="298" t="s">
        <v>1281</v>
      </c>
      <c r="K152" s="300">
        <v>11</v>
      </c>
      <c r="L152" s="300">
        <v>0</v>
      </c>
      <c r="M152" s="299">
        <v>0</v>
      </c>
      <c r="N152" s="298" t="s">
        <v>1314</v>
      </c>
      <c r="O152" s="298" t="s">
        <v>1500</v>
      </c>
    </row>
    <row r="153" spans="1:15" hidden="1">
      <c r="A153" s="298" t="s">
        <v>1314</v>
      </c>
      <c r="B153" s="298" t="s">
        <v>1293</v>
      </c>
      <c r="C153" s="298" t="s">
        <v>1501</v>
      </c>
      <c r="D153" s="298" t="s">
        <v>1502</v>
      </c>
      <c r="E153" s="298" t="s">
        <v>1503</v>
      </c>
      <c r="F153" s="299"/>
      <c r="G153" s="300">
        <v>13520.28</v>
      </c>
      <c r="H153" s="299">
        <v>294856.75999999983</v>
      </c>
      <c r="I153" s="298" t="s">
        <v>1281</v>
      </c>
      <c r="K153" s="300">
        <v>13520.28</v>
      </c>
      <c r="L153" s="300">
        <v>0</v>
      </c>
      <c r="M153" s="299">
        <v>0</v>
      </c>
      <c r="N153" s="298" t="s">
        <v>1314</v>
      </c>
    </row>
    <row r="154" spans="1:15" hidden="1">
      <c r="A154" s="298" t="s">
        <v>1504</v>
      </c>
      <c r="B154" s="298" t="s">
        <v>1309</v>
      </c>
      <c r="C154" s="298" t="s">
        <v>1216</v>
      </c>
      <c r="D154" s="298" t="s">
        <v>1505</v>
      </c>
      <c r="E154" s="298" t="s">
        <v>1506</v>
      </c>
      <c r="F154" s="299"/>
      <c r="G154" s="300">
        <v>1950</v>
      </c>
      <c r="H154" s="299">
        <v>292906.75999999983</v>
      </c>
      <c r="I154" s="298" t="s">
        <v>1281</v>
      </c>
      <c r="K154" s="300">
        <v>1950</v>
      </c>
      <c r="L154" s="300">
        <v>0</v>
      </c>
      <c r="M154" s="299">
        <v>0</v>
      </c>
      <c r="N154" s="298" t="s">
        <v>1507</v>
      </c>
      <c r="O154" s="298" t="s">
        <v>1508</v>
      </c>
    </row>
    <row r="155" spans="1:15" hidden="1">
      <c r="A155" s="298" t="s">
        <v>1509</v>
      </c>
      <c r="B155" s="298" t="s">
        <v>1298</v>
      </c>
      <c r="C155" s="298" t="s">
        <v>1216</v>
      </c>
      <c r="D155" s="298" t="s">
        <v>1510</v>
      </c>
      <c r="E155" s="298" t="s">
        <v>1462</v>
      </c>
      <c r="F155" s="299"/>
      <c r="G155" s="300">
        <v>1330.68</v>
      </c>
      <c r="H155" s="299">
        <v>291576.07999999984</v>
      </c>
      <c r="I155" s="298" t="s">
        <v>1281</v>
      </c>
      <c r="K155" s="300">
        <v>1330.68</v>
      </c>
      <c r="L155" s="300">
        <v>0</v>
      </c>
      <c r="M155" s="299">
        <v>0</v>
      </c>
      <c r="N155" s="298" t="s">
        <v>1507</v>
      </c>
    </row>
    <row r="156" spans="1:15" hidden="1">
      <c r="A156" s="298" t="s">
        <v>1507</v>
      </c>
      <c r="B156" s="298" t="s">
        <v>1293</v>
      </c>
      <c r="C156" s="298" t="s">
        <v>1476</v>
      </c>
      <c r="D156" s="298" t="s">
        <v>1511</v>
      </c>
      <c r="E156" s="298" t="s">
        <v>1512</v>
      </c>
      <c r="F156" s="299"/>
      <c r="G156" s="300">
        <v>18493.75</v>
      </c>
      <c r="H156" s="299">
        <v>273082.32999999984</v>
      </c>
      <c r="I156" s="298" t="s">
        <v>1281</v>
      </c>
      <c r="K156" s="300">
        <v>18493.75</v>
      </c>
      <c r="L156" s="300">
        <v>0</v>
      </c>
      <c r="M156" s="299">
        <v>0</v>
      </c>
      <c r="N156" s="298" t="s">
        <v>1507</v>
      </c>
    </row>
    <row r="157" spans="1:15" hidden="1">
      <c r="A157" s="298" t="s">
        <v>1291</v>
      </c>
      <c r="B157" s="298" t="s">
        <v>1513</v>
      </c>
      <c r="C157" s="298" t="s">
        <v>1216</v>
      </c>
      <c r="D157" s="298" t="s">
        <v>1514</v>
      </c>
      <c r="E157" s="298" t="s">
        <v>1290</v>
      </c>
      <c r="F157" s="299"/>
      <c r="G157" s="300">
        <v>530</v>
      </c>
      <c r="H157" s="299">
        <v>272552.32999999984</v>
      </c>
      <c r="I157" s="298" t="s">
        <v>1281</v>
      </c>
      <c r="K157" s="300">
        <v>530</v>
      </c>
      <c r="L157" s="300">
        <v>0</v>
      </c>
      <c r="M157" s="299">
        <v>0</v>
      </c>
      <c r="N157" s="298" t="s">
        <v>1504</v>
      </c>
      <c r="O157" s="298" t="s">
        <v>1266</v>
      </c>
    </row>
    <row r="158" spans="1:15">
      <c r="A158" s="298" t="s">
        <v>1515</v>
      </c>
      <c r="B158" s="298" t="s">
        <v>1515</v>
      </c>
      <c r="C158" s="298" t="s">
        <v>2142</v>
      </c>
      <c r="D158" s="298" t="s">
        <v>1516</v>
      </c>
      <c r="E158" s="298" t="s">
        <v>1164</v>
      </c>
      <c r="F158" s="299">
        <v>27.04</v>
      </c>
      <c r="G158" s="300"/>
      <c r="H158" s="299">
        <v>272579.36999999982</v>
      </c>
      <c r="I158" s="298" t="s">
        <v>1281</v>
      </c>
      <c r="K158" s="299">
        <v>27.04</v>
      </c>
      <c r="L158" s="300">
        <v>0</v>
      </c>
      <c r="M158" s="299">
        <v>0</v>
      </c>
      <c r="N158" s="298" t="s">
        <v>1515</v>
      </c>
      <c r="O158" s="298" t="s">
        <v>1517</v>
      </c>
    </row>
    <row r="159" spans="1:15" hidden="1">
      <c r="A159" s="298" t="s">
        <v>1518</v>
      </c>
      <c r="B159" s="298" t="s">
        <v>1304</v>
      </c>
      <c r="C159" s="298" t="s">
        <v>256</v>
      </c>
      <c r="D159" s="298" t="s">
        <v>1519</v>
      </c>
      <c r="E159" s="298" t="s">
        <v>1520</v>
      </c>
      <c r="F159" s="299"/>
      <c r="G159" s="300">
        <v>644</v>
      </c>
      <c r="H159" s="299">
        <v>271935.36999999982</v>
      </c>
      <c r="I159" s="298" t="s">
        <v>1281</v>
      </c>
      <c r="K159" s="300">
        <v>644</v>
      </c>
      <c r="L159" s="300">
        <v>0</v>
      </c>
      <c r="M159" s="299">
        <v>0</v>
      </c>
      <c r="N159" s="298" t="s">
        <v>1521</v>
      </c>
    </row>
    <row r="160" spans="1:15" hidden="1">
      <c r="A160" s="298" t="s">
        <v>1522</v>
      </c>
      <c r="B160" s="298" t="s">
        <v>1523</v>
      </c>
      <c r="C160" s="298" t="s">
        <v>256</v>
      </c>
      <c r="D160" s="298" t="s">
        <v>1524</v>
      </c>
      <c r="E160" s="298" t="s">
        <v>1525</v>
      </c>
      <c r="F160" s="299"/>
      <c r="G160" s="300">
        <v>561.5</v>
      </c>
      <c r="H160" s="299">
        <v>271373.86999999982</v>
      </c>
      <c r="I160" s="298" t="s">
        <v>1281</v>
      </c>
      <c r="K160" s="300">
        <v>561.5</v>
      </c>
      <c r="L160" s="300">
        <v>0</v>
      </c>
      <c r="M160" s="299">
        <v>0</v>
      </c>
      <c r="N160" s="298" t="s">
        <v>1521</v>
      </c>
      <c r="O160" s="298" t="s">
        <v>1266</v>
      </c>
    </row>
    <row r="161" spans="1:15" hidden="1">
      <c r="A161" s="298" t="s">
        <v>1526</v>
      </c>
      <c r="B161" s="298" t="s">
        <v>1527</v>
      </c>
      <c r="C161" s="298" t="s">
        <v>1216</v>
      </c>
      <c r="D161" s="298" t="s">
        <v>1528</v>
      </c>
      <c r="E161" s="298" t="s">
        <v>1529</v>
      </c>
      <c r="F161" s="299"/>
      <c r="G161" s="300">
        <v>964.64</v>
      </c>
      <c r="H161" s="299">
        <v>270409.22999999981</v>
      </c>
      <c r="I161" s="298" t="s">
        <v>1281</v>
      </c>
      <c r="K161" s="300">
        <v>964.64</v>
      </c>
      <c r="L161" s="300">
        <v>0</v>
      </c>
      <c r="M161" s="299">
        <v>0</v>
      </c>
      <c r="N161" s="298" t="s">
        <v>1521</v>
      </c>
      <c r="O161" s="298" t="s">
        <v>1266</v>
      </c>
    </row>
    <row r="162" spans="1:15" hidden="1">
      <c r="A162" s="298" t="s">
        <v>1522</v>
      </c>
      <c r="B162" s="298" t="s">
        <v>1523</v>
      </c>
      <c r="C162" s="298" t="s">
        <v>1216</v>
      </c>
      <c r="D162" s="298" t="s">
        <v>1530</v>
      </c>
      <c r="E162" s="298" t="s">
        <v>1531</v>
      </c>
      <c r="F162" s="299"/>
      <c r="G162" s="300">
        <v>1546.8</v>
      </c>
      <c r="H162" s="299">
        <v>268862.42999999982</v>
      </c>
      <c r="I162" s="298" t="s">
        <v>1281</v>
      </c>
      <c r="K162" s="300">
        <v>1546.8</v>
      </c>
      <c r="L162" s="300">
        <v>0</v>
      </c>
      <c r="M162" s="299">
        <v>0</v>
      </c>
      <c r="N162" s="298" t="s">
        <v>1521</v>
      </c>
      <c r="O162" s="298" t="s">
        <v>1266</v>
      </c>
    </row>
    <row r="163" spans="1:15" hidden="1">
      <c r="A163" s="298" t="s">
        <v>1526</v>
      </c>
      <c r="B163" s="298" t="s">
        <v>1527</v>
      </c>
      <c r="C163" s="298" t="s">
        <v>256</v>
      </c>
      <c r="D163" s="298" t="s">
        <v>1532</v>
      </c>
      <c r="E163" s="298" t="s">
        <v>1531</v>
      </c>
      <c r="F163" s="299"/>
      <c r="G163" s="300">
        <v>12616.53</v>
      </c>
      <c r="H163" s="299">
        <v>256245.89999999982</v>
      </c>
      <c r="I163" s="298" t="s">
        <v>1281</v>
      </c>
      <c r="K163" s="300">
        <v>12616.53</v>
      </c>
      <c r="L163" s="300">
        <v>0</v>
      </c>
      <c r="M163" s="299">
        <v>0</v>
      </c>
      <c r="N163" s="298" t="s">
        <v>1521</v>
      </c>
      <c r="O163" s="298" t="s">
        <v>1266</v>
      </c>
    </row>
    <row r="164" spans="1:15" hidden="1">
      <c r="A164" s="298" t="s">
        <v>1521</v>
      </c>
      <c r="B164" s="298" t="s">
        <v>1515</v>
      </c>
      <c r="C164" s="298" t="s">
        <v>256</v>
      </c>
      <c r="D164" s="298" t="s">
        <v>1533</v>
      </c>
      <c r="E164" s="298" t="s">
        <v>1534</v>
      </c>
      <c r="F164" s="299"/>
      <c r="G164" s="300">
        <v>2581.4499999999998</v>
      </c>
      <c r="H164" s="299"/>
      <c r="I164" s="298" t="s">
        <v>1281</v>
      </c>
      <c r="K164" s="300">
        <v>2581.4499999999998</v>
      </c>
      <c r="L164" s="300">
        <v>0</v>
      </c>
      <c r="M164" s="299">
        <v>0</v>
      </c>
      <c r="N164" s="298" t="s">
        <v>1521</v>
      </c>
    </row>
    <row r="165" spans="1:15" hidden="1">
      <c r="A165" s="298" t="s">
        <v>1521</v>
      </c>
      <c r="B165" s="298" t="s">
        <v>1521</v>
      </c>
      <c r="C165" s="298" t="s">
        <v>1216</v>
      </c>
      <c r="D165" s="298" t="s">
        <v>1535</v>
      </c>
      <c r="E165" s="298" t="s">
        <v>1534</v>
      </c>
      <c r="F165" s="299"/>
      <c r="G165" s="300">
        <v>4580.2</v>
      </c>
      <c r="H165" s="299"/>
      <c r="I165" s="298" t="s">
        <v>1281</v>
      </c>
      <c r="K165" s="300">
        <v>4580.2</v>
      </c>
      <c r="L165" s="300">
        <v>0</v>
      </c>
      <c r="M165" s="299">
        <v>0</v>
      </c>
      <c r="N165" s="298" t="s">
        <v>1521</v>
      </c>
      <c r="O165" s="298" t="s">
        <v>1266</v>
      </c>
    </row>
    <row r="166" spans="1:15" hidden="1">
      <c r="A166" s="298" t="s">
        <v>1521</v>
      </c>
      <c r="B166" s="298" t="s">
        <v>1521</v>
      </c>
      <c r="C166" s="298" t="s">
        <v>1536</v>
      </c>
      <c r="D166" s="298" t="s">
        <v>1537</v>
      </c>
      <c r="E166" s="298" t="s">
        <v>1080</v>
      </c>
      <c r="F166" s="299"/>
      <c r="G166" s="300">
        <v>3375</v>
      </c>
      <c r="H166" s="299"/>
      <c r="I166" s="298" t="s">
        <v>1281</v>
      </c>
      <c r="K166" s="300">
        <v>3375</v>
      </c>
      <c r="L166" s="300">
        <v>0</v>
      </c>
      <c r="M166" s="299">
        <v>0</v>
      </c>
      <c r="N166" s="298" t="s">
        <v>1521</v>
      </c>
    </row>
    <row r="167" spans="1:15" hidden="1">
      <c r="A167" s="298" t="s">
        <v>1521</v>
      </c>
      <c r="B167" s="298" t="s">
        <v>1521</v>
      </c>
      <c r="C167" s="298" t="s">
        <v>1536</v>
      </c>
      <c r="D167" s="298" t="s">
        <v>1538</v>
      </c>
      <c r="E167" s="298" t="s">
        <v>1539</v>
      </c>
      <c r="F167" s="299"/>
      <c r="G167" s="300">
        <v>3074.52</v>
      </c>
      <c r="H167" s="299"/>
      <c r="I167" s="298" t="s">
        <v>1281</v>
      </c>
      <c r="K167" s="300">
        <v>3074.52</v>
      </c>
      <c r="L167" s="300">
        <v>0</v>
      </c>
      <c r="M167" s="299">
        <v>0</v>
      </c>
      <c r="N167" s="298" t="s">
        <v>1521</v>
      </c>
    </row>
    <row r="168" spans="1:15" hidden="1">
      <c r="A168" s="298" t="s">
        <v>1521</v>
      </c>
      <c r="B168" s="298" t="s">
        <v>1521</v>
      </c>
      <c r="C168" s="298" t="s">
        <v>1536</v>
      </c>
      <c r="D168" s="298" t="s">
        <v>1540</v>
      </c>
      <c r="E168" s="298" t="s">
        <v>1539</v>
      </c>
      <c r="F168" s="299"/>
      <c r="G168" s="300">
        <v>344</v>
      </c>
      <c r="H168" s="299"/>
      <c r="I168" s="298" t="s">
        <v>1281</v>
      </c>
      <c r="K168" s="300">
        <v>344</v>
      </c>
      <c r="L168" s="300">
        <v>0</v>
      </c>
      <c r="M168" s="299">
        <v>0</v>
      </c>
      <c r="N168" s="298" t="s">
        <v>1521</v>
      </c>
    </row>
    <row r="169" spans="1:15" hidden="1">
      <c r="A169" s="298" t="s">
        <v>1521</v>
      </c>
      <c r="B169" s="298" t="s">
        <v>1521</v>
      </c>
      <c r="C169" s="298" t="s">
        <v>1216</v>
      </c>
      <c r="D169" s="298" t="s">
        <v>1541</v>
      </c>
      <c r="E169" s="298" t="s">
        <v>1542</v>
      </c>
      <c r="F169" s="299"/>
      <c r="G169" s="300">
        <v>2251.4</v>
      </c>
      <c r="H169" s="299"/>
      <c r="I169" s="298" t="s">
        <v>1281</v>
      </c>
      <c r="K169" s="300">
        <v>2251.4</v>
      </c>
      <c r="L169" s="300">
        <v>0</v>
      </c>
      <c r="M169" s="299">
        <v>0</v>
      </c>
      <c r="N169" s="298" t="s">
        <v>1521</v>
      </c>
    </row>
    <row r="170" spans="1:15" hidden="1">
      <c r="A170" s="298" t="s">
        <v>1521</v>
      </c>
      <c r="B170" s="298" t="s">
        <v>1521</v>
      </c>
      <c r="C170" s="298" t="s">
        <v>256</v>
      </c>
      <c r="D170" s="298" t="s">
        <v>1543</v>
      </c>
      <c r="E170" s="298" t="s">
        <v>1542</v>
      </c>
      <c r="F170" s="299"/>
      <c r="G170" s="300">
        <v>1305.5999999999999</v>
      </c>
      <c r="H170" s="299"/>
      <c r="I170" s="298" t="s">
        <v>1281</v>
      </c>
      <c r="K170" s="300">
        <v>1305.5999999999999</v>
      </c>
      <c r="L170" s="300">
        <v>0</v>
      </c>
      <c r="M170" s="299">
        <v>0</v>
      </c>
      <c r="N170" s="298" t="s">
        <v>1521</v>
      </c>
    </row>
    <row r="171" spans="1:15" hidden="1">
      <c r="A171" s="298" t="s">
        <v>1521</v>
      </c>
      <c r="B171" s="298" t="s">
        <v>1521</v>
      </c>
      <c r="C171" s="298" t="s">
        <v>1216</v>
      </c>
      <c r="D171" s="298" t="s">
        <v>1544</v>
      </c>
      <c r="E171" s="298" t="s">
        <v>1382</v>
      </c>
      <c r="F171" s="299"/>
      <c r="G171" s="300">
        <v>5273.64</v>
      </c>
      <c r="H171" s="299"/>
      <c r="I171" s="298" t="s">
        <v>1281</v>
      </c>
      <c r="K171" s="300">
        <v>5273.64</v>
      </c>
      <c r="L171" s="300">
        <v>0</v>
      </c>
      <c r="M171" s="299">
        <v>0</v>
      </c>
      <c r="N171" s="298" t="s">
        <v>1521</v>
      </c>
    </row>
    <row r="172" spans="1:15" hidden="1">
      <c r="A172" s="298" t="s">
        <v>1521</v>
      </c>
      <c r="B172" s="298" t="s">
        <v>1521</v>
      </c>
      <c r="C172" s="298" t="s">
        <v>256</v>
      </c>
      <c r="D172" s="298" t="s">
        <v>1545</v>
      </c>
      <c r="E172" s="298" t="s">
        <v>1379</v>
      </c>
      <c r="F172" s="299"/>
      <c r="G172" s="300">
        <v>18131.48</v>
      </c>
      <c r="H172" s="299"/>
      <c r="I172" s="298" t="s">
        <v>1281</v>
      </c>
      <c r="K172" s="300">
        <v>18131.48</v>
      </c>
      <c r="L172" s="300">
        <v>0</v>
      </c>
      <c r="M172" s="299">
        <v>0</v>
      </c>
      <c r="N172" s="298" t="s">
        <v>1521</v>
      </c>
    </row>
    <row r="173" spans="1:15" hidden="1">
      <c r="A173" s="298" t="s">
        <v>1521</v>
      </c>
      <c r="B173" s="298" t="s">
        <v>1521</v>
      </c>
      <c r="C173" s="298" t="s">
        <v>256</v>
      </c>
      <c r="D173" s="298" t="s">
        <v>1546</v>
      </c>
      <c r="E173" s="298" t="s">
        <v>1542</v>
      </c>
      <c r="F173" s="299"/>
      <c r="G173" s="300">
        <v>21883.22</v>
      </c>
      <c r="H173" s="299"/>
      <c r="I173" s="298" t="s">
        <v>1281</v>
      </c>
      <c r="K173" s="300">
        <v>21883.22</v>
      </c>
      <c r="L173" s="300">
        <v>0</v>
      </c>
      <c r="M173" s="299">
        <v>0</v>
      </c>
      <c r="N173" s="298" t="s">
        <v>1521</v>
      </c>
    </row>
    <row r="174" spans="1:15" hidden="1">
      <c r="A174" s="298" t="s">
        <v>1521</v>
      </c>
      <c r="B174" s="298" t="s">
        <v>1521</v>
      </c>
      <c r="C174" s="298" t="s">
        <v>329</v>
      </c>
      <c r="D174" s="298" t="s">
        <v>329</v>
      </c>
      <c r="E174" s="298" t="s">
        <v>643</v>
      </c>
      <c r="F174" s="299"/>
      <c r="G174" s="300">
        <v>11</v>
      </c>
      <c r="H174" s="299"/>
      <c r="I174" s="298" t="s">
        <v>1281</v>
      </c>
      <c r="K174" s="300">
        <v>11</v>
      </c>
      <c r="L174" s="300">
        <v>0</v>
      </c>
      <c r="M174" s="299">
        <v>0</v>
      </c>
      <c r="N174" s="298" t="s">
        <v>1521</v>
      </c>
      <c r="O174" s="298" t="s">
        <v>1547</v>
      </c>
    </row>
    <row r="175" spans="1:15" hidden="1">
      <c r="A175" s="298" t="s">
        <v>1521</v>
      </c>
      <c r="B175" s="298" t="s">
        <v>1521</v>
      </c>
      <c r="C175" s="298" t="s">
        <v>329</v>
      </c>
      <c r="D175" s="298" t="s">
        <v>329</v>
      </c>
      <c r="E175" s="298" t="s">
        <v>643</v>
      </c>
      <c r="F175" s="299"/>
      <c r="G175" s="300">
        <v>11</v>
      </c>
      <c r="H175" s="299"/>
      <c r="I175" s="298" t="s">
        <v>1281</v>
      </c>
      <c r="K175" s="300">
        <v>11</v>
      </c>
      <c r="L175" s="300">
        <v>0</v>
      </c>
      <c r="M175" s="299">
        <v>0</v>
      </c>
      <c r="N175" s="298" t="s">
        <v>1521</v>
      </c>
      <c r="O175" s="298" t="s">
        <v>1547</v>
      </c>
    </row>
    <row r="176" spans="1:15" hidden="1">
      <c r="A176" s="298" t="s">
        <v>1521</v>
      </c>
      <c r="B176" s="298" t="s">
        <v>1521</v>
      </c>
      <c r="C176" s="298" t="s">
        <v>329</v>
      </c>
      <c r="D176" s="298" t="s">
        <v>329</v>
      </c>
      <c r="E176" s="298" t="s">
        <v>643</v>
      </c>
      <c r="F176" s="299"/>
      <c r="G176" s="300">
        <v>11</v>
      </c>
      <c r="H176" s="299"/>
      <c r="I176" s="298" t="s">
        <v>1281</v>
      </c>
      <c r="K176" s="300">
        <v>11</v>
      </c>
      <c r="L176" s="300">
        <v>0</v>
      </c>
      <c r="M176" s="299">
        <v>0</v>
      </c>
      <c r="N176" s="298" t="s">
        <v>1521</v>
      </c>
      <c r="O176" s="298" t="s">
        <v>1547</v>
      </c>
    </row>
    <row r="177" spans="1:15" hidden="1">
      <c r="A177" s="298" t="s">
        <v>1521</v>
      </c>
      <c r="B177" s="298" t="s">
        <v>1521</v>
      </c>
      <c r="C177" s="298" t="s">
        <v>329</v>
      </c>
      <c r="D177" s="298" t="s">
        <v>329</v>
      </c>
      <c r="E177" s="298" t="s">
        <v>643</v>
      </c>
      <c r="F177" s="299"/>
      <c r="G177" s="300">
        <v>11</v>
      </c>
      <c r="H177" s="299">
        <v>193401.38999999978</v>
      </c>
      <c r="I177" s="298" t="s">
        <v>1281</v>
      </c>
      <c r="K177" s="300">
        <v>11</v>
      </c>
      <c r="L177" s="300">
        <v>0</v>
      </c>
      <c r="M177" s="299">
        <v>0</v>
      </c>
      <c r="N177" s="298" t="s">
        <v>1521</v>
      </c>
      <c r="O177" s="298" t="s">
        <v>1547</v>
      </c>
    </row>
    <row r="178" spans="1:15">
      <c r="A178" s="298" t="s">
        <v>1548</v>
      </c>
      <c r="B178" s="298" t="s">
        <v>1521</v>
      </c>
      <c r="C178" s="298" t="s">
        <v>256</v>
      </c>
      <c r="D178" s="298" t="s">
        <v>1549</v>
      </c>
      <c r="E178" s="298" t="s">
        <v>1164</v>
      </c>
      <c r="F178" s="299"/>
      <c r="G178" s="300">
        <v>2364.4</v>
      </c>
      <c r="H178" s="299"/>
      <c r="I178" s="298" t="s">
        <v>1281</v>
      </c>
      <c r="K178" s="300">
        <v>2364.4</v>
      </c>
      <c r="L178" s="300">
        <v>0</v>
      </c>
      <c r="M178" s="299">
        <v>0</v>
      </c>
      <c r="N178" s="298" t="s">
        <v>1521</v>
      </c>
      <c r="O178" s="298" t="s">
        <v>1266</v>
      </c>
    </row>
    <row r="179" spans="1:15">
      <c r="A179" s="298" t="s">
        <v>1548</v>
      </c>
      <c r="B179" s="298" t="s">
        <v>1521</v>
      </c>
      <c r="C179" s="298" t="s">
        <v>1216</v>
      </c>
      <c r="D179" s="298" t="s">
        <v>1550</v>
      </c>
      <c r="E179" s="298" t="s">
        <v>1164</v>
      </c>
      <c r="F179" s="299"/>
      <c r="G179" s="300">
        <v>1364.25</v>
      </c>
      <c r="H179" s="299"/>
      <c r="I179" s="298" t="s">
        <v>1281</v>
      </c>
      <c r="K179" s="300">
        <v>1364.25</v>
      </c>
      <c r="L179" s="300">
        <v>0</v>
      </c>
      <c r="M179" s="299">
        <v>0</v>
      </c>
      <c r="N179" s="298" t="s">
        <v>1521</v>
      </c>
      <c r="O179" s="298" t="s">
        <v>1266</v>
      </c>
    </row>
    <row r="180" spans="1:15">
      <c r="A180" s="298" t="s">
        <v>1548</v>
      </c>
      <c r="B180" s="298" t="s">
        <v>1521</v>
      </c>
      <c r="C180" s="298" t="s">
        <v>1216</v>
      </c>
      <c r="D180" s="298" t="s">
        <v>1551</v>
      </c>
      <c r="E180" s="298" t="s">
        <v>1164</v>
      </c>
      <c r="F180" s="299"/>
      <c r="G180" s="300">
        <v>1110</v>
      </c>
      <c r="H180" s="299">
        <v>188562.73999999979</v>
      </c>
      <c r="I180" s="298" t="s">
        <v>1281</v>
      </c>
      <c r="K180" s="300">
        <v>1110</v>
      </c>
      <c r="L180" s="300">
        <v>0</v>
      </c>
      <c r="M180" s="299">
        <v>0</v>
      </c>
      <c r="N180" s="298" t="s">
        <v>1521</v>
      </c>
      <c r="O180" s="298" t="s">
        <v>1266</v>
      </c>
    </row>
    <row r="181" spans="1:15" hidden="1">
      <c r="A181" s="298" t="s">
        <v>1336</v>
      </c>
      <c r="B181" s="298" t="s">
        <v>1337</v>
      </c>
      <c r="C181" s="298" t="s">
        <v>1404</v>
      </c>
      <c r="D181" s="298" t="s">
        <v>1552</v>
      </c>
      <c r="E181" s="298" t="s">
        <v>1065</v>
      </c>
      <c r="F181" s="299"/>
      <c r="G181" s="300">
        <v>1390.8</v>
      </c>
      <c r="H181" s="299">
        <v>187171.9399999998</v>
      </c>
      <c r="I181" s="298" t="s">
        <v>1281</v>
      </c>
      <c r="K181" s="300">
        <v>1390.8</v>
      </c>
      <c r="L181" s="300">
        <v>0</v>
      </c>
      <c r="M181" s="299">
        <v>0</v>
      </c>
      <c r="N181" s="298" t="s">
        <v>1509</v>
      </c>
      <c r="O181" s="298" t="s">
        <v>1553</v>
      </c>
    </row>
    <row r="182" spans="1:15" hidden="1">
      <c r="A182" s="298" t="s">
        <v>1285</v>
      </c>
      <c r="B182" s="298" t="s">
        <v>1293</v>
      </c>
      <c r="C182" s="298" t="s">
        <v>304</v>
      </c>
      <c r="D182" s="298" t="s">
        <v>1554</v>
      </c>
      <c r="E182" s="298" t="s">
        <v>1065</v>
      </c>
      <c r="F182" s="299"/>
      <c r="G182" s="300">
        <v>1393.02</v>
      </c>
      <c r="H182" s="299">
        <v>185778.91999999981</v>
      </c>
      <c r="I182" s="298" t="s">
        <v>1281</v>
      </c>
      <c r="K182" s="300">
        <v>1393.02</v>
      </c>
      <c r="L182" s="300">
        <v>0</v>
      </c>
      <c r="M182" s="299">
        <v>0</v>
      </c>
      <c r="N182" s="298" t="s">
        <v>1509</v>
      </c>
      <c r="O182" s="298" t="s">
        <v>1266</v>
      </c>
    </row>
    <row r="183" spans="1:15" hidden="1">
      <c r="A183" s="298" t="s">
        <v>1377</v>
      </c>
      <c r="B183" s="298" t="s">
        <v>1293</v>
      </c>
      <c r="C183" s="298" t="s">
        <v>304</v>
      </c>
      <c r="D183" s="298" t="s">
        <v>1555</v>
      </c>
      <c r="E183" s="298" t="s">
        <v>1065</v>
      </c>
      <c r="F183" s="299"/>
      <c r="G183" s="300">
        <v>15320.91</v>
      </c>
      <c r="H183" s="299">
        <v>170458.00999999981</v>
      </c>
      <c r="I183" s="298" t="s">
        <v>1281</v>
      </c>
      <c r="K183" s="300">
        <v>15320.91</v>
      </c>
      <c r="L183" s="300">
        <v>0</v>
      </c>
      <c r="M183" s="299">
        <v>0</v>
      </c>
      <c r="N183" s="298" t="s">
        <v>1509</v>
      </c>
    </row>
    <row r="184" spans="1:15" hidden="1">
      <c r="A184" s="298" t="s">
        <v>1308</v>
      </c>
      <c r="B184" s="298" t="s">
        <v>1293</v>
      </c>
      <c r="C184" s="298" t="s">
        <v>1556</v>
      </c>
      <c r="D184" s="298" t="s">
        <v>1557</v>
      </c>
      <c r="E184" s="298" t="s">
        <v>1558</v>
      </c>
      <c r="F184" s="299"/>
      <c r="G184" s="300">
        <v>20496</v>
      </c>
      <c r="H184" s="299">
        <v>149962.00999999981</v>
      </c>
      <c r="I184" s="298" t="s">
        <v>1281</v>
      </c>
      <c r="K184" s="300">
        <v>20496</v>
      </c>
      <c r="L184" s="300">
        <v>0</v>
      </c>
      <c r="M184" s="299">
        <v>0</v>
      </c>
      <c r="N184" s="298" t="s">
        <v>1509</v>
      </c>
      <c r="O184" s="298" t="s">
        <v>1266</v>
      </c>
    </row>
    <row r="185" spans="1:15" hidden="1">
      <c r="A185" s="298" t="s">
        <v>1521</v>
      </c>
      <c r="B185" s="298" t="s">
        <v>1548</v>
      </c>
      <c r="C185" s="298" t="s">
        <v>198</v>
      </c>
      <c r="D185" s="298" t="s">
        <v>19</v>
      </c>
      <c r="E185" s="298" t="s">
        <v>1559</v>
      </c>
      <c r="F185" s="299"/>
      <c r="G185" s="300">
        <v>1172.31</v>
      </c>
      <c r="H185" s="299"/>
      <c r="I185" s="298" t="s">
        <v>1281</v>
      </c>
      <c r="K185" s="300">
        <v>1172.31</v>
      </c>
      <c r="L185" s="300">
        <v>0</v>
      </c>
      <c r="M185" s="299">
        <v>0</v>
      </c>
      <c r="N185" s="298" t="s">
        <v>1509</v>
      </c>
      <c r="O185" s="298" t="s">
        <v>1560</v>
      </c>
    </row>
    <row r="186" spans="1:15" hidden="1">
      <c r="A186" s="298" t="s">
        <v>1521</v>
      </c>
      <c r="B186" s="298" t="s">
        <v>1548</v>
      </c>
      <c r="C186" s="298" t="s">
        <v>198</v>
      </c>
      <c r="D186" s="298" t="s">
        <v>19</v>
      </c>
      <c r="E186" s="298" t="s">
        <v>1561</v>
      </c>
      <c r="F186" s="299"/>
      <c r="G186" s="300">
        <v>2082.71</v>
      </c>
      <c r="H186" s="299"/>
      <c r="I186" s="298" t="s">
        <v>1281</v>
      </c>
      <c r="K186" s="300">
        <v>2082.71</v>
      </c>
      <c r="L186" s="300">
        <v>0</v>
      </c>
      <c r="M186" s="299">
        <v>0</v>
      </c>
      <c r="N186" s="298" t="s">
        <v>1509</v>
      </c>
      <c r="O186" s="298" t="s">
        <v>1562</v>
      </c>
    </row>
    <row r="187" spans="1:15" hidden="1">
      <c r="A187" s="298" t="s">
        <v>1521</v>
      </c>
      <c r="B187" s="298" t="s">
        <v>1548</v>
      </c>
      <c r="C187" s="298" t="s">
        <v>198</v>
      </c>
      <c r="D187" s="298" t="s">
        <v>19</v>
      </c>
      <c r="E187" s="298" t="s">
        <v>1563</v>
      </c>
      <c r="F187" s="299"/>
      <c r="G187" s="300">
        <v>1862.84</v>
      </c>
      <c r="H187" s="299"/>
      <c r="I187" s="298" t="s">
        <v>1281</v>
      </c>
      <c r="K187" s="300">
        <v>1862.84</v>
      </c>
      <c r="L187" s="300">
        <v>0</v>
      </c>
      <c r="M187" s="299">
        <v>0</v>
      </c>
      <c r="N187" s="298" t="s">
        <v>1509</v>
      </c>
      <c r="O187" s="298" t="s">
        <v>1562</v>
      </c>
    </row>
    <row r="188" spans="1:15" hidden="1">
      <c r="A188" s="298" t="s">
        <v>1521</v>
      </c>
      <c r="B188" s="298" t="s">
        <v>1548</v>
      </c>
      <c r="C188" s="298" t="s">
        <v>198</v>
      </c>
      <c r="D188" s="298" t="s">
        <v>19</v>
      </c>
      <c r="E188" s="298" t="s">
        <v>2095</v>
      </c>
      <c r="F188" s="299"/>
      <c r="G188" s="300">
        <v>1947.32</v>
      </c>
      <c r="H188" s="299"/>
      <c r="I188" s="298" t="s">
        <v>1281</v>
      </c>
      <c r="K188" s="300">
        <v>1947.32</v>
      </c>
      <c r="L188" s="300">
        <v>0</v>
      </c>
      <c r="M188" s="299">
        <v>0</v>
      </c>
      <c r="N188" s="298" t="s">
        <v>1509</v>
      </c>
      <c r="O188" s="298" t="s">
        <v>1562</v>
      </c>
    </row>
    <row r="189" spans="1:15" hidden="1">
      <c r="A189" s="298" t="s">
        <v>1521</v>
      </c>
      <c r="B189" s="298" t="s">
        <v>1548</v>
      </c>
      <c r="C189" s="298" t="s">
        <v>198</v>
      </c>
      <c r="D189" s="298" t="s">
        <v>19</v>
      </c>
      <c r="E189" s="298" t="s">
        <v>2096</v>
      </c>
      <c r="F189" s="299"/>
      <c r="G189" s="300">
        <v>3837.76</v>
      </c>
      <c r="H189" s="299"/>
      <c r="I189" s="298" t="s">
        <v>1281</v>
      </c>
      <c r="K189" s="300">
        <v>3837.76</v>
      </c>
      <c r="L189" s="300">
        <v>0</v>
      </c>
      <c r="M189" s="299">
        <v>0</v>
      </c>
      <c r="N189" s="298" t="s">
        <v>1509</v>
      </c>
      <c r="O189" s="298" t="s">
        <v>1562</v>
      </c>
    </row>
    <row r="190" spans="1:15" hidden="1">
      <c r="A190" s="298" t="s">
        <v>1521</v>
      </c>
      <c r="B190" s="298" t="s">
        <v>1548</v>
      </c>
      <c r="C190" s="298" t="s">
        <v>198</v>
      </c>
      <c r="D190" s="298" t="s">
        <v>19</v>
      </c>
      <c r="E190" s="298" t="s">
        <v>1564</v>
      </c>
      <c r="F190" s="299"/>
      <c r="G190" s="300">
        <v>2090.9899999999998</v>
      </c>
      <c r="H190" s="299">
        <v>136968.07999999981</v>
      </c>
      <c r="I190" s="298" t="s">
        <v>1281</v>
      </c>
      <c r="K190" s="300">
        <v>2090.9899999999998</v>
      </c>
      <c r="L190" s="300">
        <v>0</v>
      </c>
      <c r="M190" s="299">
        <v>0</v>
      </c>
      <c r="N190" s="298" t="s">
        <v>1509</v>
      </c>
      <c r="O190" s="298" t="s">
        <v>1562</v>
      </c>
    </row>
    <row r="191" spans="1:15" hidden="1">
      <c r="A191" s="298" t="s">
        <v>1565</v>
      </c>
      <c r="B191" s="298" t="s">
        <v>1566</v>
      </c>
      <c r="C191" s="298" t="s">
        <v>1404</v>
      </c>
      <c r="D191" s="298" t="s">
        <v>1567</v>
      </c>
      <c r="E191" s="298" t="s">
        <v>1065</v>
      </c>
      <c r="F191" s="299"/>
      <c r="G191" s="300">
        <v>1390.8</v>
      </c>
      <c r="H191" s="299">
        <v>135577.27999999982</v>
      </c>
      <c r="I191" s="298" t="s">
        <v>1281</v>
      </c>
      <c r="K191" s="300">
        <v>1390.8</v>
      </c>
      <c r="L191" s="300">
        <v>0</v>
      </c>
      <c r="M191" s="299">
        <v>0</v>
      </c>
      <c r="N191" s="298" t="s">
        <v>1509</v>
      </c>
      <c r="O191" s="298" t="s">
        <v>1553</v>
      </c>
    </row>
    <row r="192" spans="1:15" hidden="1">
      <c r="A192" s="298" t="s">
        <v>1568</v>
      </c>
      <c r="B192" s="298" t="s">
        <v>1309</v>
      </c>
      <c r="C192" s="298" t="s">
        <v>1404</v>
      </c>
      <c r="D192" s="298" t="s">
        <v>1569</v>
      </c>
      <c r="E192" s="298" t="s">
        <v>1065</v>
      </c>
      <c r="F192" s="299"/>
      <c r="G192" s="300">
        <v>1390.8</v>
      </c>
      <c r="H192" s="299">
        <v>134186.47999999984</v>
      </c>
      <c r="I192" s="298" t="s">
        <v>1281</v>
      </c>
      <c r="K192" s="300">
        <v>1390.8</v>
      </c>
      <c r="L192" s="300">
        <v>0</v>
      </c>
      <c r="M192" s="299">
        <v>0</v>
      </c>
      <c r="N192" s="298" t="s">
        <v>1509</v>
      </c>
      <c r="O192" s="298" t="s">
        <v>1553</v>
      </c>
    </row>
    <row r="193" spans="1:15" hidden="1">
      <c r="A193" s="298" t="s">
        <v>1570</v>
      </c>
      <c r="B193" s="298" t="s">
        <v>1509</v>
      </c>
      <c r="C193" s="298" t="s">
        <v>1216</v>
      </c>
      <c r="D193" s="298" t="s">
        <v>1571</v>
      </c>
      <c r="E193" s="298" t="s">
        <v>1379</v>
      </c>
      <c r="F193" s="299"/>
      <c r="G193" s="300">
        <v>2118.15</v>
      </c>
      <c r="H193" s="299">
        <v>132068.32999999984</v>
      </c>
      <c r="I193" s="298" t="s">
        <v>1281</v>
      </c>
      <c r="K193" s="300">
        <v>2118.15</v>
      </c>
      <c r="L193" s="300">
        <v>0</v>
      </c>
      <c r="M193" s="299">
        <v>0</v>
      </c>
      <c r="N193" s="298" t="s">
        <v>1509</v>
      </c>
      <c r="O193" s="298" t="s">
        <v>1266</v>
      </c>
    </row>
    <row r="194" spans="1:15" hidden="1">
      <c r="A194" s="298" t="s">
        <v>1509</v>
      </c>
      <c r="B194" s="298" t="s">
        <v>1509</v>
      </c>
      <c r="C194" s="298" t="s">
        <v>329</v>
      </c>
      <c r="D194" s="298" t="s">
        <v>329</v>
      </c>
      <c r="E194" s="298" t="s">
        <v>643</v>
      </c>
      <c r="F194" s="299"/>
      <c r="G194" s="300">
        <v>11</v>
      </c>
      <c r="H194" s="299"/>
      <c r="I194" s="298" t="s">
        <v>1281</v>
      </c>
      <c r="K194" s="300">
        <v>11</v>
      </c>
      <c r="L194" s="300">
        <v>0</v>
      </c>
      <c r="M194" s="299">
        <v>0</v>
      </c>
      <c r="N194" s="298" t="s">
        <v>1509</v>
      </c>
      <c r="O194" s="298" t="s">
        <v>1572</v>
      </c>
    </row>
    <row r="195" spans="1:15" hidden="1">
      <c r="A195" s="298" t="s">
        <v>1509</v>
      </c>
      <c r="B195" s="298" t="s">
        <v>1509</v>
      </c>
      <c r="C195" s="298" t="s">
        <v>329</v>
      </c>
      <c r="D195" s="298" t="s">
        <v>329</v>
      </c>
      <c r="E195" s="298" t="s">
        <v>643</v>
      </c>
      <c r="F195" s="299"/>
      <c r="G195" s="300">
        <v>11</v>
      </c>
      <c r="H195" s="299"/>
      <c r="I195" s="298" t="s">
        <v>1281</v>
      </c>
      <c r="K195" s="300">
        <v>11</v>
      </c>
      <c r="L195" s="300">
        <v>0</v>
      </c>
      <c r="M195" s="299">
        <v>0</v>
      </c>
      <c r="N195" s="298" t="s">
        <v>1509</v>
      </c>
      <c r="O195" s="298" t="s">
        <v>1572</v>
      </c>
    </row>
    <row r="196" spans="1:15" hidden="1">
      <c r="A196" s="298" t="s">
        <v>1509</v>
      </c>
      <c r="B196" s="298" t="s">
        <v>1509</v>
      </c>
      <c r="C196" s="298" t="s">
        <v>329</v>
      </c>
      <c r="D196" s="298" t="s">
        <v>329</v>
      </c>
      <c r="E196" s="298" t="s">
        <v>643</v>
      </c>
      <c r="F196" s="299"/>
      <c r="G196" s="300">
        <v>11</v>
      </c>
      <c r="H196" s="299"/>
      <c r="I196" s="298" t="s">
        <v>1281</v>
      </c>
      <c r="K196" s="300">
        <v>11</v>
      </c>
      <c r="L196" s="300">
        <v>0</v>
      </c>
      <c r="M196" s="299">
        <v>0</v>
      </c>
      <c r="N196" s="298" t="s">
        <v>1509</v>
      </c>
      <c r="O196" s="298" t="s">
        <v>1572</v>
      </c>
    </row>
    <row r="197" spans="1:15" hidden="1">
      <c r="A197" s="298" t="s">
        <v>1509</v>
      </c>
      <c r="B197" s="298" t="s">
        <v>1509</v>
      </c>
      <c r="C197" s="298" t="s">
        <v>329</v>
      </c>
      <c r="D197" s="298" t="s">
        <v>329</v>
      </c>
      <c r="E197" s="298" t="s">
        <v>643</v>
      </c>
      <c r="F197" s="299"/>
      <c r="G197" s="300">
        <v>11</v>
      </c>
      <c r="H197" s="299"/>
      <c r="I197" s="298" t="s">
        <v>1281</v>
      </c>
      <c r="K197" s="300">
        <v>11</v>
      </c>
      <c r="L197" s="300">
        <v>0</v>
      </c>
      <c r="M197" s="299">
        <v>0</v>
      </c>
      <c r="N197" s="298" t="s">
        <v>1509</v>
      </c>
      <c r="O197" s="298" t="s">
        <v>1572</v>
      </c>
    </row>
    <row r="198" spans="1:15" hidden="1">
      <c r="A198" s="298" t="s">
        <v>1509</v>
      </c>
      <c r="B198" s="298" t="s">
        <v>1509</v>
      </c>
      <c r="C198" s="298" t="s">
        <v>329</v>
      </c>
      <c r="D198" s="298" t="s">
        <v>329</v>
      </c>
      <c r="E198" s="298" t="s">
        <v>643</v>
      </c>
      <c r="F198" s="299"/>
      <c r="G198" s="300">
        <v>11</v>
      </c>
      <c r="H198" s="299"/>
      <c r="I198" s="298" t="s">
        <v>1281</v>
      </c>
      <c r="K198" s="300">
        <v>11</v>
      </c>
      <c r="L198" s="300">
        <v>0</v>
      </c>
      <c r="M198" s="299">
        <v>0</v>
      </c>
      <c r="N198" s="298" t="s">
        <v>1509</v>
      </c>
      <c r="O198" s="298" t="s">
        <v>1572</v>
      </c>
    </row>
    <row r="199" spans="1:15" hidden="1">
      <c r="A199" s="298" t="s">
        <v>1509</v>
      </c>
      <c r="B199" s="298" t="s">
        <v>1509</v>
      </c>
      <c r="C199" s="298" t="s">
        <v>329</v>
      </c>
      <c r="D199" s="298" t="s">
        <v>329</v>
      </c>
      <c r="E199" s="298" t="s">
        <v>643</v>
      </c>
      <c r="F199" s="299"/>
      <c r="G199" s="300">
        <v>11</v>
      </c>
      <c r="H199" s="299">
        <v>132002.32999999984</v>
      </c>
      <c r="I199" s="298" t="s">
        <v>1281</v>
      </c>
      <c r="K199" s="300">
        <v>11</v>
      </c>
      <c r="L199" s="300">
        <v>0</v>
      </c>
      <c r="M199" s="299">
        <v>0</v>
      </c>
      <c r="N199" s="298" t="s">
        <v>1509</v>
      </c>
      <c r="O199" s="298" t="s">
        <v>1572</v>
      </c>
    </row>
    <row r="200" spans="1:15" hidden="1">
      <c r="A200" s="298" t="s">
        <v>1522</v>
      </c>
      <c r="B200" s="298" t="s">
        <v>1522</v>
      </c>
      <c r="C200" s="298" t="s">
        <v>1573</v>
      </c>
      <c r="D200" s="298" t="s">
        <v>1574</v>
      </c>
      <c r="E200" s="298" t="s">
        <v>1575</v>
      </c>
      <c r="F200" s="299"/>
      <c r="G200" s="300">
        <v>1087.5</v>
      </c>
      <c r="H200" s="299">
        <v>130914.82999999984</v>
      </c>
      <c r="I200" s="298" t="s">
        <v>1281</v>
      </c>
      <c r="K200" s="300">
        <v>1087.5</v>
      </c>
      <c r="L200" s="300">
        <v>0</v>
      </c>
      <c r="M200" s="299">
        <v>0</v>
      </c>
      <c r="N200" s="298" t="s">
        <v>1509</v>
      </c>
    </row>
  </sheetData>
  <autoFilter ref="A1:O200">
    <filterColumn colId="4">
      <filters>
        <filter val="T S COMERCIAL DE MEDICAMENTOS E REPRESENTAÇÃO LTDA"/>
      </filters>
    </filterColumn>
  </autoFilter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58" workbookViewId="0">
      <selection activeCell="A74" sqref="A74"/>
    </sheetView>
  </sheetViews>
  <sheetFormatPr defaultColWidth="8.6640625" defaultRowHeight="14.4"/>
  <cols>
    <col min="1" max="1" width="56.33203125" style="342" bestFit="1" customWidth="1"/>
    <col min="2" max="2" width="8.109375" style="342" bestFit="1" customWidth="1"/>
    <col min="3" max="3" width="60.109375" style="342" bestFit="1" customWidth="1"/>
    <col min="4" max="4" width="18.6640625" style="193" bestFit="1" customWidth="1"/>
    <col min="5" max="5" width="16.33203125" style="193" bestFit="1" customWidth="1"/>
    <col min="6" max="16384" width="8.6640625" style="193"/>
  </cols>
  <sheetData>
    <row r="1" spans="1:5">
      <c r="A1" s="318"/>
      <c r="B1" s="511"/>
      <c r="C1" s="512"/>
      <c r="D1" s="252"/>
      <c r="E1" s="252"/>
    </row>
    <row r="2" spans="1:5">
      <c r="A2" s="319"/>
      <c r="B2" s="456" t="s">
        <v>243</v>
      </c>
      <c r="C2" s="513"/>
    </row>
    <row r="3" spans="1:5" ht="15" thickBot="1">
      <c r="A3" s="320"/>
      <c r="B3" s="514"/>
      <c r="C3" s="515"/>
    </row>
    <row r="4" spans="1:5">
      <c r="A4" s="321" t="s">
        <v>1214</v>
      </c>
      <c r="B4" s="321" t="s">
        <v>54</v>
      </c>
      <c r="C4" s="321" t="s">
        <v>55</v>
      </c>
    </row>
    <row r="5" spans="1:5">
      <c r="A5" s="322"/>
      <c r="B5" s="322">
        <v>1</v>
      </c>
      <c r="C5" s="323" t="s">
        <v>60</v>
      </c>
    </row>
    <row r="6" spans="1:5">
      <c r="A6" s="324" t="s">
        <v>1322</v>
      </c>
      <c r="B6" s="325" t="s">
        <v>17</v>
      </c>
      <c r="C6" s="326" t="s">
        <v>2101</v>
      </c>
    </row>
    <row r="7" spans="1:5">
      <c r="A7" s="324" t="s">
        <v>2102</v>
      </c>
      <c r="B7" s="325" t="s">
        <v>17</v>
      </c>
      <c r="C7" s="326" t="s">
        <v>2101</v>
      </c>
    </row>
    <row r="8" spans="1:5">
      <c r="A8" s="327" t="s">
        <v>2103</v>
      </c>
      <c r="B8" s="325" t="s">
        <v>20</v>
      </c>
      <c r="C8" s="326" t="s">
        <v>2104</v>
      </c>
    </row>
    <row r="9" spans="1:5">
      <c r="A9" s="328" t="s">
        <v>2105</v>
      </c>
      <c r="B9" s="325" t="s">
        <v>20</v>
      </c>
      <c r="C9" s="326" t="s">
        <v>2104</v>
      </c>
    </row>
    <row r="10" spans="1:5">
      <c r="A10" s="324" t="s">
        <v>1299</v>
      </c>
      <c r="B10" s="325" t="s">
        <v>22</v>
      </c>
      <c r="C10" s="326" t="s">
        <v>1299</v>
      </c>
    </row>
    <row r="11" spans="1:5">
      <c r="A11" s="324" t="s">
        <v>198</v>
      </c>
      <c r="B11" s="325" t="s">
        <v>23</v>
      </c>
      <c r="C11" s="326" t="s">
        <v>198</v>
      </c>
    </row>
    <row r="12" spans="1:5">
      <c r="A12" s="328" t="s">
        <v>1407</v>
      </c>
      <c r="B12" s="325" t="s">
        <v>245</v>
      </c>
      <c r="C12" s="326" t="s">
        <v>246</v>
      </c>
    </row>
    <row r="13" spans="1:5">
      <c r="A13" s="324" t="s">
        <v>1410</v>
      </c>
      <c r="B13" s="325" t="s">
        <v>245</v>
      </c>
      <c r="C13" s="326" t="s">
        <v>246</v>
      </c>
    </row>
    <row r="14" spans="1:5">
      <c r="A14" s="324" t="s">
        <v>2106</v>
      </c>
      <c r="B14" s="325" t="s">
        <v>245</v>
      </c>
      <c r="C14" s="326" t="s">
        <v>246</v>
      </c>
    </row>
    <row r="15" spans="1:5">
      <c r="A15" s="328" t="s">
        <v>2107</v>
      </c>
      <c r="B15" s="325" t="s">
        <v>245</v>
      </c>
      <c r="C15" s="326" t="s">
        <v>246</v>
      </c>
    </row>
    <row r="16" spans="1:5">
      <c r="A16" s="324" t="s">
        <v>1215</v>
      </c>
      <c r="B16" s="325" t="s">
        <v>245</v>
      </c>
      <c r="C16" s="326" t="s">
        <v>246</v>
      </c>
    </row>
    <row r="17" spans="1:3">
      <c r="A17" s="324"/>
      <c r="B17" s="325" t="s">
        <v>247</v>
      </c>
      <c r="C17" s="326" t="s">
        <v>248</v>
      </c>
    </row>
    <row r="18" spans="1:3">
      <c r="A18" s="324"/>
      <c r="B18" s="325" t="s">
        <v>249</v>
      </c>
      <c r="C18" s="326" t="s">
        <v>2108</v>
      </c>
    </row>
    <row r="19" spans="1:3">
      <c r="A19" s="324"/>
      <c r="B19" s="325" t="s">
        <v>251</v>
      </c>
      <c r="C19" s="326" t="s">
        <v>21</v>
      </c>
    </row>
    <row r="20" spans="1:3">
      <c r="A20" s="329"/>
      <c r="B20" s="325" t="s">
        <v>252</v>
      </c>
      <c r="C20" s="326" t="s">
        <v>2109</v>
      </c>
    </row>
    <row r="21" spans="1:3">
      <c r="A21" s="329"/>
      <c r="B21" s="325" t="s">
        <v>290</v>
      </c>
      <c r="C21" s="326" t="s">
        <v>253</v>
      </c>
    </row>
    <row r="22" spans="1:3">
      <c r="A22" s="329"/>
      <c r="B22" s="330" t="s">
        <v>251</v>
      </c>
      <c r="C22" s="331" t="s">
        <v>2110</v>
      </c>
    </row>
    <row r="23" spans="1:3">
      <c r="A23" s="329"/>
      <c r="B23" s="330" t="s">
        <v>252</v>
      </c>
      <c r="C23" s="331" t="s">
        <v>253</v>
      </c>
    </row>
    <row r="24" spans="1:3">
      <c r="A24" s="324" t="s">
        <v>2111</v>
      </c>
      <c r="B24" s="330" t="s">
        <v>290</v>
      </c>
      <c r="C24" s="331" t="s">
        <v>2112</v>
      </c>
    </row>
    <row r="25" spans="1:3">
      <c r="A25" s="324" t="s">
        <v>2113</v>
      </c>
      <c r="B25" s="330" t="s">
        <v>290</v>
      </c>
      <c r="C25" s="331" t="s">
        <v>2112</v>
      </c>
    </row>
    <row r="26" spans="1:3">
      <c r="A26" s="332"/>
      <c r="B26" s="332"/>
      <c r="C26" s="333" t="s">
        <v>254</v>
      </c>
    </row>
    <row r="27" spans="1:3">
      <c r="A27" s="322"/>
      <c r="B27" s="322">
        <v>2</v>
      </c>
      <c r="C27" s="323" t="s">
        <v>255</v>
      </c>
    </row>
    <row r="28" spans="1:3">
      <c r="A28" s="324" t="s">
        <v>256</v>
      </c>
      <c r="B28" s="334" t="s">
        <v>24</v>
      </c>
      <c r="C28" s="335" t="s">
        <v>256</v>
      </c>
    </row>
    <row r="29" spans="1:3">
      <c r="A29" s="324" t="s">
        <v>1216</v>
      </c>
      <c r="B29" s="334" t="s">
        <v>25</v>
      </c>
      <c r="C29" s="335" t="s">
        <v>257</v>
      </c>
    </row>
    <row r="30" spans="1:3">
      <c r="A30" s="324" t="s">
        <v>1217</v>
      </c>
      <c r="B30" s="334" t="s">
        <v>26</v>
      </c>
      <c r="C30" s="335" t="s">
        <v>2114</v>
      </c>
    </row>
    <row r="31" spans="1:3">
      <c r="A31" s="327" t="s">
        <v>2115</v>
      </c>
      <c r="B31" s="334" t="s">
        <v>292</v>
      </c>
      <c r="C31" s="335" t="s">
        <v>2116</v>
      </c>
    </row>
    <row r="32" spans="1:3">
      <c r="A32" s="328" t="s">
        <v>2117</v>
      </c>
      <c r="B32" s="334" t="s">
        <v>294</v>
      </c>
      <c r="C32" s="335" t="s">
        <v>295</v>
      </c>
    </row>
    <row r="33" spans="1:3">
      <c r="A33" s="324" t="s">
        <v>1536</v>
      </c>
      <c r="B33" s="334" t="s">
        <v>296</v>
      </c>
      <c r="C33" s="335" t="s">
        <v>297</v>
      </c>
    </row>
    <row r="34" spans="1:3">
      <c r="A34" s="324" t="s">
        <v>2118</v>
      </c>
      <c r="B34" s="334" t="s">
        <v>298</v>
      </c>
      <c r="C34" s="324" t="s">
        <v>2119</v>
      </c>
    </row>
    <row r="35" spans="1:3">
      <c r="A35" s="328" t="s">
        <v>2120</v>
      </c>
      <c r="B35" s="334" t="s">
        <v>298</v>
      </c>
      <c r="C35" s="324" t="s">
        <v>2119</v>
      </c>
    </row>
    <row r="36" spans="1:3">
      <c r="A36" s="324" t="s">
        <v>2119</v>
      </c>
      <c r="B36" s="334" t="s">
        <v>298</v>
      </c>
      <c r="C36" s="324" t="s">
        <v>2119</v>
      </c>
    </row>
    <row r="37" spans="1:3">
      <c r="A37" s="332"/>
      <c r="B37" s="332"/>
      <c r="C37" s="333" t="s">
        <v>258</v>
      </c>
    </row>
    <row r="38" spans="1:3">
      <c r="A38" s="322"/>
      <c r="B38" s="322">
        <v>3</v>
      </c>
      <c r="C38" s="323" t="s">
        <v>259</v>
      </c>
    </row>
    <row r="39" spans="1:3">
      <c r="A39" s="324" t="s">
        <v>1483</v>
      </c>
      <c r="B39" s="336" t="s">
        <v>27</v>
      </c>
      <c r="C39" s="337" t="s">
        <v>2121</v>
      </c>
    </row>
    <row r="40" spans="1:3">
      <c r="A40" s="324" t="s">
        <v>1480</v>
      </c>
      <c r="B40" s="336" t="s">
        <v>28</v>
      </c>
      <c r="C40" s="337" t="s">
        <v>2122</v>
      </c>
    </row>
    <row r="41" spans="1:3">
      <c r="A41" s="338"/>
      <c r="B41" s="336" t="s">
        <v>29</v>
      </c>
      <c r="C41" s="337" t="s">
        <v>2123</v>
      </c>
    </row>
    <row r="42" spans="1:3">
      <c r="A42" s="324" t="s">
        <v>2124</v>
      </c>
      <c r="B42" s="336" t="s">
        <v>30</v>
      </c>
      <c r="C42" s="337" t="s">
        <v>36</v>
      </c>
    </row>
    <row r="43" spans="1:3">
      <c r="A43" s="327" t="s">
        <v>2125</v>
      </c>
      <c r="B43" s="336" t="s">
        <v>31</v>
      </c>
      <c r="C43" s="337" t="s">
        <v>2126</v>
      </c>
    </row>
    <row r="44" spans="1:3">
      <c r="A44" s="328" t="s">
        <v>1488</v>
      </c>
      <c r="B44" s="336" t="s">
        <v>32</v>
      </c>
      <c r="C44" s="337" t="s">
        <v>2127</v>
      </c>
    </row>
    <row r="45" spans="1:3">
      <c r="A45" s="324" t="s">
        <v>1473</v>
      </c>
      <c r="B45" s="336" t="s">
        <v>32</v>
      </c>
      <c r="C45" s="337" t="s">
        <v>2127</v>
      </c>
    </row>
    <row r="46" spans="1:3">
      <c r="A46" s="324" t="s">
        <v>1478</v>
      </c>
      <c r="B46" s="336" t="s">
        <v>33</v>
      </c>
      <c r="C46" s="337" t="s">
        <v>262</v>
      </c>
    </row>
    <row r="47" spans="1:3">
      <c r="A47" s="338"/>
      <c r="B47" s="336" t="s">
        <v>34</v>
      </c>
      <c r="C47" s="337" t="s">
        <v>2128</v>
      </c>
    </row>
    <row r="48" spans="1:3">
      <c r="A48" s="324" t="s">
        <v>1492</v>
      </c>
      <c r="B48" s="336" t="s">
        <v>35</v>
      </c>
      <c r="C48" s="337" t="s">
        <v>2129</v>
      </c>
    </row>
    <row r="49" spans="1:3">
      <c r="A49" s="324" t="s">
        <v>2130</v>
      </c>
      <c r="B49" s="336" t="s">
        <v>35</v>
      </c>
      <c r="C49" s="337" t="s">
        <v>2129</v>
      </c>
    </row>
    <row r="50" spans="1:3">
      <c r="A50" s="338"/>
      <c r="B50" s="336" t="s">
        <v>37</v>
      </c>
      <c r="C50" s="337" t="s">
        <v>2131</v>
      </c>
    </row>
    <row r="51" spans="1:3">
      <c r="A51" s="324" t="s">
        <v>1445</v>
      </c>
      <c r="B51" s="336" t="s">
        <v>265</v>
      </c>
      <c r="C51" s="337" t="s">
        <v>2132</v>
      </c>
    </row>
    <row r="52" spans="1:3">
      <c r="A52" s="324" t="s">
        <v>1476</v>
      </c>
      <c r="B52" s="336" t="s">
        <v>267</v>
      </c>
      <c r="C52" s="337" t="s">
        <v>264</v>
      </c>
    </row>
    <row r="53" spans="1:3">
      <c r="A53" s="324" t="s">
        <v>2133</v>
      </c>
      <c r="B53" s="336" t="s">
        <v>38</v>
      </c>
      <c r="C53" s="337" t="s">
        <v>46</v>
      </c>
    </row>
    <row r="54" spans="1:3">
      <c r="A54" s="337" t="s">
        <v>1385</v>
      </c>
      <c r="B54" s="336" t="s">
        <v>269</v>
      </c>
      <c r="C54" s="337" t="s">
        <v>1385</v>
      </c>
    </row>
    <row r="55" spans="1:3">
      <c r="A55" s="337" t="s">
        <v>2134</v>
      </c>
      <c r="B55" s="336" t="s">
        <v>269</v>
      </c>
      <c r="C55" s="337" t="s">
        <v>2134</v>
      </c>
    </row>
    <row r="56" spans="1:3">
      <c r="A56" s="338"/>
      <c r="B56" s="336" t="s">
        <v>40</v>
      </c>
      <c r="C56" s="337" t="s">
        <v>2135</v>
      </c>
    </row>
    <row r="57" spans="1:3">
      <c r="A57" s="324" t="s">
        <v>1573</v>
      </c>
      <c r="B57" s="336" t="s">
        <v>40</v>
      </c>
      <c r="C57" s="337" t="s">
        <v>1573</v>
      </c>
    </row>
    <row r="58" spans="1:3">
      <c r="A58" s="324" t="s">
        <v>304</v>
      </c>
      <c r="B58" s="336" t="s">
        <v>41</v>
      </c>
      <c r="C58" s="337" t="s">
        <v>304</v>
      </c>
    </row>
    <row r="59" spans="1:3">
      <c r="A59" s="324" t="s">
        <v>1413</v>
      </c>
      <c r="B59" s="336" t="s">
        <v>42</v>
      </c>
      <c r="C59" s="337" t="s">
        <v>2136</v>
      </c>
    </row>
    <row r="60" spans="1:3">
      <c r="A60" s="324" t="s">
        <v>1501</v>
      </c>
      <c r="B60" s="336" t="s">
        <v>45</v>
      </c>
      <c r="C60" s="337" t="s">
        <v>1501</v>
      </c>
    </row>
    <row r="61" spans="1:3">
      <c r="A61" s="324" t="s">
        <v>1218</v>
      </c>
      <c r="B61" s="336" t="s">
        <v>306</v>
      </c>
      <c r="C61" s="337" t="s">
        <v>39</v>
      </c>
    </row>
    <row r="62" spans="1:3">
      <c r="A62" s="324" t="s">
        <v>2137</v>
      </c>
      <c r="B62" s="336" t="s">
        <v>306</v>
      </c>
      <c r="C62" s="337" t="s">
        <v>39</v>
      </c>
    </row>
    <row r="63" spans="1:3">
      <c r="A63" s="338"/>
      <c r="B63" s="336" t="s">
        <v>307</v>
      </c>
      <c r="C63" s="337" t="s">
        <v>271</v>
      </c>
    </row>
    <row r="64" spans="1:3">
      <c r="A64" s="324" t="s">
        <v>1310</v>
      </c>
      <c r="B64" s="336" t="s">
        <v>308</v>
      </c>
      <c r="C64" s="324" t="s">
        <v>1310</v>
      </c>
    </row>
    <row r="65" spans="1:3">
      <c r="A65" s="324" t="s">
        <v>1404</v>
      </c>
      <c r="B65" s="336" t="s">
        <v>310</v>
      </c>
      <c r="C65" s="324" t="s">
        <v>2138</v>
      </c>
    </row>
    <row r="66" spans="1:3">
      <c r="A66" s="324" t="s">
        <v>1402</v>
      </c>
      <c r="B66" s="336" t="s">
        <v>312</v>
      </c>
      <c r="C66" s="324" t="s">
        <v>1402</v>
      </c>
    </row>
    <row r="67" spans="1:3">
      <c r="A67" s="338"/>
      <c r="B67" s="336" t="s">
        <v>314</v>
      </c>
      <c r="C67" s="337" t="s">
        <v>2139</v>
      </c>
    </row>
    <row r="68" spans="1:3">
      <c r="A68" s="324" t="s">
        <v>1556</v>
      </c>
      <c r="B68" s="336" t="s">
        <v>316</v>
      </c>
      <c r="C68" s="337" t="s">
        <v>270</v>
      </c>
    </row>
    <row r="69" spans="1:3">
      <c r="A69" s="328" t="s">
        <v>2140</v>
      </c>
      <c r="B69" s="336" t="s">
        <v>317</v>
      </c>
      <c r="C69" s="337" t="s">
        <v>318</v>
      </c>
    </row>
    <row r="70" spans="1:3">
      <c r="A70" s="324" t="s">
        <v>1452</v>
      </c>
      <c r="B70" s="336" t="s">
        <v>319</v>
      </c>
      <c r="C70" s="337" t="s">
        <v>320</v>
      </c>
    </row>
    <row r="71" spans="1:3">
      <c r="A71" s="324" t="s">
        <v>1219</v>
      </c>
      <c r="B71" s="336" t="s">
        <v>321</v>
      </c>
      <c r="C71" s="337" t="s">
        <v>322</v>
      </c>
    </row>
    <row r="72" spans="1:3">
      <c r="A72" s="324" t="s">
        <v>2141</v>
      </c>
      <c r="B72" s="336" t="s">
        <v>323</v>
      </c>
      <c r="C72" s="337" t="s">
        <v>324</v>
      </c>
    </row>
    <row r="73" spans="1:3">
      <c r="A73" s="324" t="s">
        <v>1220</v>
      </c>
      <c r="B73" s="336" t="s">
        <v>325</v>
      </c>
      <c r="C73" s="337" t="s">
        <v>326</v>
      </c>
    </row>
    <row r="74" spans="1:3">
      <c r="A74" s="324" t="s">
        <v>226</v>
      </c>
      <c r="B74" s="336" t="s">
        <v>327</v>
      </c>
      <c r="C74" s="337" t="s">
        <v>226</v>
      </c>
    </row>
    <row r="75" spans="1:3">
      <c r="A75" s="324" t="s">
        <v>2142</v>
      </c>
      <c r="B75" s="336" t="s">
        <v>328</v>
      </c>
      <c r="C75" s="337" t="s">
        <v>2142</v>
      </c>
    </row>
    <row r="76" spans="1:3">
      <c r="A76" s="324" t="s">
        <v>1328</v>
      </c>
      <c r="B76" s="336" t="s">
        <v>1223</v>
      </c>
      <c r="C76" s="324" t="s">
        <v>1328</v>
      </c>
    </row>
    <row r="77" spans="1:3">
      <c r="A77" s="324" t="s">
        <v>1224</v>
      </c>
      <c r="B77" s="336" t="s">
        <v>1225</v>
      </c>
      <c r="C77" s="324" t="s">
        <v>1224</v>
      </c>
    </row>
    <row r="78" spans="1:3">
      <c r="A78" s="324" t="s">
        <v>2143</v>
      </c>
      <c r="B78" s="336" t="s">
        <v>1227</v>
      </c>
      <c r="C78" s="324" t="s">
        <v>2144</v>
      </c>
    </row>
    <row r="79" spans="1:3">
      <c r="A79" s="324" t="s">
        <v>2145</v>
      </c>
      <c r="B79" s="336" t="s">
        <v>1229</v>
      </c>
      <c r="C79" s="324" t="s">
        <v>2146</v>
      </c>
    </row>
    <row r="80" spans="1:3">
      <c r="A80" s="324" t="s">
        <v>1230</v>
      </c>
      <c r="B80" s="336" t="s">
        <v>1231</v>
      </c>
      <c r="C80" s="324" t="s">
        <v>1230</v>
      </c>
    </row>
    <row r="81" spans="1:3">
      <c r="A81" s="324" t="s">
        <v>2147</v>
      </c>
      <c r="B81" s="336" t="s">
        <v>1233</v>
      </c>
      <c r="C81" s="324" t="s">
        <v>2147</v>
      </c>
    </row>
    <row r="82" spans="1:3">
      <c r="A82" s="324" t="s">
        <v>1417</v>
      </c>
      <c r="B82" s="336" t="s">
        <v>1235</v>
      </c>
      <c r="C82" s="324" t="s">
        <v>1417</v>
      </c>
    </row>
    <row r="83" spans="1:3">
      <c r="A83" s="324" t="s">
        <v>2148</v>
      </c>
      <c r="B83" s="336" t="s">
        <v>1237</v>
      </c>
      <c r="C83" s="324" t="s">
        <v>2148</v>
      </c>
    </row>
    <row r="84" spans="1:3">
      <c r="A84" s="324" t="s">
        <v>2149</v>
      </c>
      <c r="B84" s="336" t="s">
        <v>1239</v>
      </c>
      <c r="C84" s="324" t="s">
        <v>2149</v>
      </c>
    </row>
    <row r="85" spans="1:3">
      <c r="A85" s="324" t="s">
        <v>2150</v>
      </c>
      <c r="B85" s="336" t="s">
        <v>1241</v>
      </c>
      <c r="C85" s="324" t="s">
        <v>2150</v>
      </c>
    </row>
    <row r="86" spans="1:3">
      <c r="A86" s="324" t="s">
        <v>2151</v>
      </c>
      <c r="B86" s="336" t="s">
        <v>1243</v>
      </c>
      <c r="C86" s="324" t="s">
        <v>2151</v>
      </c>
    </row>
    <row r="87" spans="1:3">
      <c r="A87" s="324" t="s">
        <v>2152</v>
      </c>
      <c r="B87" s="336" t="s">
        <v>1243</v>
      </c>
      <c r="C87" s="324" t="s">
        <v>2151</v>
      </c>
    </row>
    <row r="88" spans="1:3">
      <c r="A88" s="328" t="s">
        <v>2153</v>
      </c>
      <c r="B88" s="336" t="s">
        <v>2154</v>
      </c>
      <c r="C88" s="324" t="s">
        <v>2155</v>
      </c>
    </row>
    <row r="89" spans="1:3">
      <c r="A89" s="324" t="s">
        <v>2156</v>
      </c>
      <c r="B89" s="336" t="s">
        <v>2154</v>
      </c>
      <c r="C89" s="324" t="s">
        <v>2155</v>
      </c>
    </row>
    <row r="90" spans="1:3">
      <c r="A90" s="324" t="s">
        <v>2157</v>
      </c>
      <c r="B90" s="336" t="s">
        <v>2154</v>
      </c>
      <c r="C90" s="324" t="s">
        <v>2157</v>
      </c>
    </row>
    <row r="91" spans="1:3">
      <c r="A91" s="324" t="s">
        <v>2158</v>
      </c>
      <c r="B91" s="336" t="s">
        <v>1244</v>
      </c>
      <c r="C91" s="331" t="s">
        <v>253</v>
      </c>
    </row>
    <row r="92" spans="1:3">
      <c r="A92" s="324" t="s">
        <v>2159</v>
      </c>
      <c r="B92" s="336" t="s">
        <v>1244</v>
      </c>
      <c r="C92" s="331" t="s">
        <v>253</v>
      </c>
    </row>
    <row r="93" spans="1:3">
      <c r="A93" s="328" t="s">
        <v>2160</v>
      </c>
      <c r="B93" s="336" t="s">
        <v>1244</v>
      </c>
      <c r="C93" s="331" t="s">
        <v>2160</v>
      </c>
    </row>
    <row r="94" spans="1:3">
      <c r="A94" s="324" t="s">
        <v>2161</v>
      </c>
      <c r="B94" s="336" t="s">
        <v>1244</v>
      </c>
      <c r="C94" s="331" t="s">
        <v>253</v>
      </c>
    </row>
    <row r="95" spans="1:3">
      <c r="A95" s="332"/>
      <c r="B95" s="332"/>
      <c r="C95" s="333" t="s">
        <v>272</v>
      </c>
    </row>
    <row r="96" spans="1:3">
      <c r="A96" s="322"/>
      <c r="B96" s="322">
        <v>4</v>
      </c>
      <c r="C96" s="323" t="s">
        <v>273</v>
      </c>
    </row>
    <row r="97" spans="1:3">
      <c r="A97" s="324" t="s">
        <v>1326</v>
      </c>
      <c r="B97" s="339" t="s">
        <v>47</v>
      </c>
      <c r="C97" s="340" t="s">
        <v>2162</v>
      </c>
    </row>
    <row r="98" spans="1:3" ht="30.75" customHeight="1">
      <c r="A98" s="324" t="s">
        <v>2163</v>
      </c>
      <c r="B98" s="339" t="s">
        <v>48</v>
      </c>
      <c r="C98" s="340" t="s">
        <v>2164</v>
      </c>
    </row>
    <row r="99" spans="1:3" ht="20.25" customHeight="1">
      <c r="A99" s="329"/>
      <c r="B99" s="339" t="s">
        <v>49</v>
      </c>
      <c r="C99" s="340" t="s">
        <v>276</v>
      </c>
    </row>
    <row r="100" spans="1:3" ht="25.5" customHeight="1">
      <c r="A100" s="324" t="s">
        <v>2165</v>
      </c>
      <c r="B100" s="339" t="s">
        <v>50</v>
      </c>
      <c r="C100" s="340" t="s">
        <v>2166</v>
      </c>
    </row>
    <row r="101" spans="1:3">
      <c r="A101" s="324"/>
      <c r="B101" s="339" t="s">
        <v>51</v>
      </c>
      <c r="C101" s="340" t="s">
        <v>278</v>
      </c>
    </row>
    <row r="102" spans="1:3">
      <c r="A102" s="324" t="s">
        <v>1485</v>
      </c>
      <c r="B102" s="339" t="s">
        <v>52</v>
      </c>
      <c r="C102" s="340" t="s">
        <v>2167</v>
      </c>
    </row>
    <row r="103" spans="1:3">
      <c r="A103" s="324" t="s">
        <v>329</v>
      </c>
      <c r="B103" s="339" t="s">
        <v>280</v>
      </c>
      <c r="C103" s="340" t="s">
        <v>2168</v>
      </c>
    </row>
    <row r="104" spans="1:3">
      <c r="A104" s="324" t="s">
        <v>1245</v>
      </c>
      <c r="B104" s="339" t="s">
        <v>330</v>
      </c>
      <c r="C104" s="340" t="s">
        <v>331</v>
      </c>
    </row>
    <row r="105" spans="1:3">
      <c r="A105" s="324"/>
      <c r="B105" s="339" t="s">
        <v>332</v>
      </c>
      <c r="C105" s="340" t="s">
        <v>253</v>
      </c>
    </row>
    <row r="106" spans="1:3">
      <c r="A106" s="324" t="s">
        <v>2169</v>
      </c>
      <c r="B106" s="339" t="s">
        <v>332</v>
      </c>
      <c r="C106" s="340" t="s">
        <v>2169</v>
      </c>
    </row>
    <row r="107" spans="1:3">
      <c r="A107" s="324"/>
      <c r="B107" s="329" t="s">
        <v>1246</v>
      </c>
      <c r="C107" s="324"/>
    </row>
    <row r="108" spans="1:3">
      <c r="A108" s="324"/>
      <c r="B108" s="329" t="s">
        <v>1247</v>
      </c>
      <c r="C108" s="324"/>
    </row>
    <row r="109" spans="1:3">
      <c r="A109" s="329"/>
      <c r="B109" s="329" t="s">
        <v>1248</v>
      </c>
      <c r="C109" s="341"/>
    </row>
    <row r="110" spans="1:3">
      <c r="A110" s="329"/>
      <c r="B110" s="329" t="s">
        <v>1249</v>
      </c>
      <c r="C110" s="331"/>
    </row>
    <row r="111" spans="1:3">
      <c r="A111" s="329"/>
      <c r="B111" s="329" t="s">
        <v>1250</v>
      </c>
      <c r="C111" s="331" t="s">
        <v>253</v>
      </c>
    </row>
    <row r="112" spans="1:3">
      <c r="A112" s="329"/>
      <c r="B112" s="329" t="s">
        <v>1251</v>
      </c>
      <c r="C112" s="331" t="s">
        <v>281</v>
      </c>
    </row>
    <row r="113" spans="1:3">
      <c r="A113" s="332"/>
      <c r="B113" s="332"/>
      <c r="C113" s="333" t="s">
        <v>281</v>
      </c>
    </row>
    <row r="114" spans="1:3">
      <c r="A114" s="332"/>
      <c r="B114" s="332" t="s">
        <v>8</v>
      </c>
      <c r="C114" s="333" t="s">
        <v>282</v>
      </c>
    </row>
    <row r="115" spans="1:3">
      <c r="A115" s="332"/>
      <c r="B115" s="332" t="s">
        <v>43</v>
      </c>
      <c r="C115" s="333" t="s">
        <v>44</v>
      </c>
    </row>
    <row r="116" spans="1:3">
      <c r="B116" s="507" t="s">
        <v>283</v>
      </c>
      <c r="C116" s="508"/>
    </row>
    <row r="117" spans="1:3">
      <c r="B117" s="509" t="s">
        <v>284</v>
      </c>
      <c r="C117" s="510"/>
    </row>
    <row r="118" spans="1:3">
      <c r="B118" s="509" t="s">
        <v>285</v>
      </c>
      <c r="C118" s="510"/>
    </row>
  </sheetData>
  <mergeCells count="6">
    <mergeCell ref="B116:C116"/>
    <mergeCell ref="B117:C117"/>
    <mergeCell ref="B118:C11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142"/>
  <sheetViews>
    <sheetView workbookViewId="0">
      <selection activeCell="A1144" sqref="A1144"/>
    </sheetView>
  </sheetViews>
  <sheetFormatPr defaultColWidth="9.109375" defaultRowHeight="14.4"/>
  <cols>
    <col min="1" max="1" width="73.6640625" style="315" customWidth="1"/>
    <col min="2" max="2" width="21.88671875" style="316" bestFit="1" customWidth="1"/>
    <col min="3" max="16384" width="9.109375" style="317"/>
  </cols>
  <sheetData>
    <row r="1" spans="1:2" s="297" customFormat="1">
      <c r="A1" s="303" t="s">
        <v>1212</v>
      </c>
      <c r="B1" s="303" t="s">
        <v>1213</v>
      </c>
    </row>
    <row r="2" spans="1:2" hidden="1">
      <c r="A2" s="304" t="s">
        <v>336</v>
      </c>
      <c r="B2" s="305">
        <v>4655157000106</v>
      </c>
    </row>
    <row r="3" spans="1:2" hidden="1">
      <c r="A3" s="304" t="s">
        <v>337</v>
      </c>
      <c r="B3" s="305">
        <v>29601926000114</v>
      </c>
    </row>
    <row r="4" spans="1:2" hidden="1">
      <c r="A4" s="304" t="s">
        <v>338</v>
      </c>
      <c r="B4" s="305">
        <v>4681111000242</v>
      </c>
    </row>
    <row r="5" spans="1:2" hidden="1">
      <c r="A5" s="304" t="s">
        <v>339</v>
      </c>
      <c r="B5" s="306"/>
    </row>
    <row r="6" spans="1:2" hidden="1">
      <c r="A6" s="304" t="s">
        <v>340</v>
      </c>
      <c r="B6" s="305">
        <v>14327454000267</v>
      </c>
    </row>
    <row r="7" spans="1:2" hidden="1">
      <c r="A7" s="304" t="s">
        <v>341</v>
      </c>
      <c r="B7" s="305">
        <v>7955424000159</v>
      </c>
    </row>
    <row r="8" spans="1:2" hidden="1">
      <c r="A8" s="304" t="s">
        <v>342</v>
      </c>
      <c r="B8" s="305">
        <v>5957860000131</v>
      </c>
    </row>
    <row r="9" spans="1:2" hidden="1">
      <c r="A9" s="304" t="s">
        <v>343</v>
      </c>
      <c r="B9" s="306"/>
    </row>
    <row r="10" spans="1:2" hidden="1">
      <c r="A10" s="304" t="s">
        <v>344</v>
      </c>
      <c r="B10" s="305">
        <v>19349009000130</v>
      </c>
    </row>
    <row r="11" spans="1:2" hidden="1">
      <c r="A11" s="304" t="s">
        <v>345</v>
      </c>
      <c r="B11" s="306"/>
    </row>
    <row r="12" spans="1:2" hidden="1">
      <c r="A12" s="304" t="s">
        <v>346</v>
      </c>
      <c r="B12" s="305">
        <v>27721364000117</v>
      </c>
    </row>
    <row r="13" spans="1:2" hidden="1">
      <c r="A13" s="304" t="s">
        <v>347</v>
      </c>
      <c r="B13" s="305">
        <v>24323689000153</v>
      </c>
    </row>
    <row r="14" spans="1:2" hidden="1">
      <c r="A14" s="304" t="s">
        <v>348</v>
      </c>
      <c r="B14" s="305">
        <v>32313421000169</v>
      </c>
    </row>
    <row r="15" spans="1:2" hidden="1">
      <c r="A15" s="304" t="s">
        <v>349</v>
      </c>
      <c r="B15" s="305">
        <v>7271776000195</v>
      </c>
    </row>
    <row r="16" spans="1:2" hidden="1">
      <c r="A16" s="304" t="s">
        <v>350</v>
      </c>
      <c r="B16" s="305">
        <v>61418042000131</v>
      </c>
    </row>
    <row r="17" spans="1:2" hidden="1">
      <c r="A17" s="304" t="s">
        <v>351</v>
      </c>
      <c r="B17" s="305">
        <v>11857102000144</v>
      </c>
    </row>
    <row r="18" spans="1:2" hidden="1">
      <c r="A18" s="304" t="s">
        <v>352</v>
      </c>
      <c r="B18" s="305">
        <v>21514919000173</v>
      </c>
    </row>
    <row r="19" spans="1:2" hidden="1">
      <c r="A19" s="304" t="s">
        <v>353</v>
      </c>
      <c r="B19" s="305">
        <v>10925115000140</v>
      </c>
    </row>
    <row r="20" spans="1:2" hidden="1">
      <c r="A20" s="304" t="s">
        <v>354</v>
      </c>
      <c r="B20" s="305">
        <v>3061922000105</v>
      </c>
    </row>
    <row r="21" spans="1:2" hidden="1">
      <c r="A21" s="304" t="s">
        <v>355</v>
      </c>
      <c r="B21" s="305">
        <v>18800600000108</v>
      </c>
    </row>
    <row r="22" spans="1:2" hidden="1">
      <c r="A22" s="304" t="s">
        <v>356</v>
      </c>
      <c r="B22" s="305">
        <v>68583954000108</v>
      </c>
    </row>
    <row r="23" spans="1:2" hidden="1">
      <c r="A23" s="304" t="s">
        <v>357</v>
      </c>
      <c r="B23" s="305">
        <v>13913148000169</v>
      </c>
    </row>
    <row r="24" spans="1:2" hidden="1">
      <c r="A24" s="304" t="s">
        <v>358</v>
      </c>
      <c r="B24" s="305">
        <v>85822000112</v>
      </c>
    </row>
    <row r="25" spans="1:2" hidden="1">
      <c r="A25" s="304" t="s">
        <v>359</v>
      </c>
      <c r="B25" s="305">
        <v>85822000112</v>
      </c>
    </row>
    <row r="26" spans="1:2" hidden="1">
      <c r="A26" s="304" t="s">
        <v>360</v>
      </c>
      <c r="B26" s="305">
        <v>31027407000136</v>
      </c>
    </row>
    <row r="27" spans="1:2" hidden="1">
      <c r="A27" s="304" t="s">
        <v>361</v>
      </c>
      <c r="B27" s="305">
        <v>6022597000151</v>
      </c>
    </row>
    <row r="28" spans="1:2" hidden="1">
      <c r="A28" s="304" t="s">
        <v>362</v>
      </c>
      <c r="B28" s="306"/>
    </row>
    <row r="29" spans="1:2" hidden="1">
      <c r="A29" s="304" t="s">
        <v>363</v>
      </c>
      <c r="B29" s="306"/>
    </row>
    <row r="30" spans="1:2" hidden="1">
      <c r="A30" s="304" t="s">
        <v>364</v>
      </c>
      <c r="B30" s="307" t="s">
        <v>365</v>
      </c>
    </row>
    <row r="31" spans="1:2" hidden="1">
      <c r="A31" s="304" t="s">
        <v>366</v>
      </c>
      <c r="B31" s="307" t="s">
        <v>367</v>
      </c>
    </row>
    <row r="32" spans="1:2" hidden="1">
      <c r="A32" s="304" t="s">
        <v>368</v>
      </c>
      <c r="B32" s="305">
        <v>673404000146</v>
      </c>
    </row>
    <row r="33" spans="1:2" hidden="1">
      <c r="A33" s="304" t="s">
        <v>369</v>
      </c>
      <c r="B33" s="306"/>
    </row>
    <row r="34" spans="1:2" hidden="1">
      <c r="A34" s="304" t="s">
        <v>370</v>
      </c>
      <c r="B34" s="306"/>
    </row>
    <row r="35" spans="1:2" hidden="1">
      <c r="A35" s="304" t="s">
        <v>371</v>
      </c>
      <c r="B35" s="305">
        <v>89171417000120</v>
      </c>
    </row>
    <row r="36" spans="1:2" hidden="1">
      <c r="A36" s="304" t="s">
        <v>372</v>
      </c>
      <c r="B36" s="305">
        <v>4752237000180</v>
      </c>
    </row>
    <row r="37" spans="1:2" hidden="1">
      <c r="A37" s="304" t="s">
        <v>373</v>
      </c>
      <c r="B37" s="305">
        <v>60619202003406</v>
      </c>
    </row>
    <row r="38" spans="1:2" hidden="1">
      <c r="A38" s="304" t="s">
        <v>374</v>
      </c>
      <c r="B38" s="305">
        <v>19828567000189</v>
      </c>
    </row>
    <row r="39" spans="1:2" hidden="1">
      <c r="A39" s="304" t="s">
        <v>375</v>
      </c>
      <c r="B39" s="305">
        <v>19828567000189</v>
      </c>
    </row>
    <row r="40" spans="1:2" hidden="1">
      <c r="A40" s="304" t="s">
        <v>376</v>
      </c>
      <c r="B40" s="306"/>
    </row>
    <row r="41" spans="1:2" hidden="1">
      <c r="A41" s="304" t="s">
        <v>377</v>
      </c>
      <c r="B41" s="305">
        <v>30757115000196</v>
      </c>
    </row>
    <row r="42" spans="1:2" hidden="1">
      <c r="A42" s="304" t="s">
        <v>378</v>
      </c>
      <c r="B42" s="307" t="s">
        <v>379</v>
      </c>
    </row>
    <row r="43" spans="1:2" hidden="1">
      <c r="A43" s="304" t="s">
        <v>380</v>
      </c>
      <c r="B43" s="305">
        <v>26081370000194</v>
      </c>
    </row>
    <row r="44" spans="1:2" hidden="1">
      <c r="A44" s="304" t="s">
        <v>381</v>
      </c>
      <c r="B44" s="306"/>
    </row>
    <row r="45" spans="1:2" hidden="1">
      <c r="A45" s="304" t="s">
        <v>382</v>
      </c>
      <c r="B45" s="306"/>
    </row>
    <row r="46" spans="1:2" hidden="1">
      <c r="A46" s="304" t="s">
        <v>383</v>
      </c>
      <c r="B46" s="306"/>
    </row>
    <row r="47" spans="1:2" hidden="1">
      <c r="A47" s="304" t="s">
        <v>384</v>
      </c>
      <c r="B47" s="305">
        <v>7366296000108</v>
      </c>
    </row>
    <row r="48" spans="1:2" hidden="1">
      <c r="A48" s="304" t="s">
        <v>385</v>
      </c>
      <c r="B48" s="305">
        <v>2830778000153</v>
      </c>
    </row>
    <row r="49" spans="1:2" hidden="1">
      <c r="A49" s="304" t="s">
        <v>386</v>
      </c>
      <c r="B49" s="305">
        <v>6027816000276</v>
      </c>
    </row>
    <row r="50" spans="1:2" hidden="1">
      <c r="A50" s="304" t="s">
        <v>387</v>
      </c>
      <c r="B50" s="305">
        <v>40232258000138</v>
      </c>
    </row>
    <row r="51" spans="1:2" hidden="1">
      <c r="A51" s="304" t="s">
        <v>388</v>
      </c>
      <c r="B51" s="306"/>
    </row>
    <row r="52" spans="1:2" hidden="1">
      <c r="A52" s="304" t="s">
        <v>389</v>
      </c>
      <c r="B52" s="305">
        <v>87389086000174</v>
      </c>
    </row>
    <row r="53" spans="1:2" hidden="1">
      <c r="A53" s="304" t="s">
        <v>390</v>
      </c>
      <c r="B53" s="305">
        <v>12465226000147</v>
      </c>
    </row>
    <row r="54" spans="1:2" hidden="1">
      <c r="A54" s="304" t="s">
        <v>391</v>
      </c>
      <c r="B54" s="306"/>
    </row>
    <row r="55" spans="1:2" hidden="1">
      <c r="A55" s="304" t="s">
        <v>392</v>
      </c>
      <c r="B55" s="305">
        <v>26550803000103</v>
      </c>
    </row>
    <row r="56" spans="1:2" hidden="1">
      <c r="A56" s="304" t="s">
        <v>393</v>
      </c>
      <c r="B56" s="306"/>
    </row>
    <row r="57" spans="1:2" hidden="1">
      <c r="A57" s="304" t="s">
        <v>394</v>
      </c>
      <c r="B57" s="305">
        <v>24415461000193</v>
      </c>
    </row>
    <row r="58" spans="1:2" hidden="1">
      <c r="A58" s="304" t="s">
        <v>395</v>
      </c>
      <c r="B58" s="305">
        <v>14470588000151</v>
      </c>
    </row>
    <row r="59" spans="1:2" hidden="1">
      <c r="A59" s="304" t="s">
        <v>396</v>
      </c>
      <c r="B59" s="305">
        <v>11896538000142</v>
      </c>
    </row>
    <row r="60" spans="1:2" hidden="1">
      <c r="A60" s="304" t="s">
        <v>397</v>
      </c>
      <c r="B60" s="305">
        <v>11305089000463</v>
      </c>
    </row>
    <row r="61" spans="1:2" hidden="1">
      <c r="A61" s="304" t="s">
        <v>398</v>
      </c>
      <c r="B61" s="305">
        <v>20650862000177</v>
      </c>
    </row>
    <row r="62" spans="1:2" hidden="1">
      <c r="A62" s="304" t="s">
        <v>399</v>
      </c>
      <c r="B62" s="305">
        <v>18283401000161</v>
      </c>
    </row>
    <row r="63" spans="1:2" hidden="1">
      <c r="A63" s="304" t="s">
        <v>400</v>
      </c>
      <c r="B63" s="305">
        <v>8087373000153</v>
      </c>
    </row>
    <row r="64" spans="1:2" hidden="1">
      <c r="A64" s="304" t="s">
        <v>401</v>
      </c>
      <c r="B64" s="305">
        <v>18283401000161</v>
      </c>
    </row>
    <row r="65" spans="1:2" hidden="1">
      <c r="A65" s="304" t="s">
        <v>402</v>
      </c>
      <c r="B65" s="305">
        <v>16637920000155</v>
      </c>
    </row>
    <row r="66" spans="1:2" hidden="1">
      <c r="A66" s="304" t="s">
        <v>403</v>
      </c>
      <c r="B66" s="306"/>
    </row>
    <row r="67" spans="1:2" hidden="1">
      <c r="A67" s="304" t="s">
        <v>404</v>
      </c>
      <c r="B67" s="306"/>
    </row>
    <row r="68" spans="1:2" hidden="1">
      <c r="A68" s="304" t="s">
        <v>1412</v>
      </c>
      <c r="B68" s="306" t="s">
        <v>1576</v>
      </c>
    </row>
    <row r="69" spans="1:2" hidden="1">
      <c r="A69" s="304" t="s">
        <v>336</v>
      </c>
      <c r="B69" s="305">
        <v>4655157000106</v>
      </c>
    </row>
    <row r="70" spans="1:2" hidden="1">
      <c r="A70" s="304" t="s">
        <v>405</v>
      </c>
      <c r="B70" s="305">
        <v>29601926000114</v>
      </c>
    </row>
    <row r="71" spans="1:2" hidden="1">
      <c r="A71" s="304" t="s">
        <v>406</v>
      </c>
      <c r="B71" s="305">
        <v>4681111000242</v>
      </c>
    </row>
    <row r="72" spans="1:2" hidden="1">
      <c r="A72" s="304" t="s">
        <v>407</v>
      </c>
      <c r="B72" s="307" t="s">
        <v>408</v>
      </c>
    </row>
    <row r="73" spans="1:2" hidden="1">
      <c r="A73" s="304" t="s">
        <v>340</v>
      </c>
      <c r="B73" s="305">
        <v>14327454000267</v>
      </c>
    </row>
    <row r="74" spans="1:2" hidden="1">
      <c r="A74" s="304" t="s">
        <v>341</v>
      </c>
      <c r="B74" s="305">
        <v>7955424000159</v>
      </c>
    </row>
    <row r="75" spans="1:2" hidden="1">
      <c r="A75" s="304" t="s">
        <v>342</v>
      </c>
      <c r="B75" s="305">
        <v>5957860000131</v>
      </c>
    </row>
    <row r="76" spans="1:2" hidden="1">
      <c r="A76" s="304" t="s">
        <v>343</v>
      </c>
      <c r="B76" s="307"/>
    </row>
    <row r="77" spans="1:2" hidden="1">
      <c r="A77" s="304" t="s">
        <v>409</v>
      </c>
      <c r="B77" s="305">
        <v>19349009000130</v>
      </c>
    </row>
    <row r="78" spans="1:2" hidden="1">
      <c r="A78" s="304" t="s">
        <v>410</v>
      </c>
      <c r="B78" s="307" t="s">
        <v>411</v>
      </c>
    </row>
    <row r="79" spans="1:2" hidden="1">
      <c r="A79" s="304" t="s">
        <v>346</v>
      </c>
      <c r="B79" s="305">
        <v>27721364000117</v>
      </c>
    </row>
    <row r="80" spans="1:2" hidden="1">
      <c r="A80" s="304" t="s">
        <v>347</v>
      </c>
      <c r="B80" s="305">
        <v>24323689000153</v>
      </c>
    </row>
    <row r="81" spans="1:2" hidden="1">
      <c r="A81" s="304" t="s">
        <v>412</v>
      </c>
      <c r="B81" s="305">
        <v>32313421000169</v>
      </c>
    </row>
    <row r="82" spans="1:2" hidden="1">
      <c r="A82" s="304" t="s">
        <v>349</v>
      </c>
      <c r="B82" s="305">
        <v>7271776000195</v>
      </c>
    </row>
    <row r="83" spans="1:2" hidden="1">
      <c r="A83" s="304" t="s">
        <v>413</v>
      </c>
      <c r="B83" s="305">
        <v>61418042000131</v>
      </c>
    </row>
    <row r="84" spans="1:2" hidden="1">
      <c r="A84" s="304" t="s">
        <v>414</v>
      </c>
      <c r="B84" s="305">
        <v>11857102000144</v>
      </c>
    </row>
    <row r="85" spans="1:2" hidden="1">
      <c r="A85" s="304" t="s">
        <v>352</v>
      </c>
      <c r="B85" s="305">
        <v>21514919000173</v>
      </c>
    </row>
    <row r="86" spans="1:2" hidden="1">
      <c r="A86" s="304" t="s">
        <v>353</v>
      </c>
      <c r="B86" s="305">
        <v>10925115000140</v>
      </c>
    </row>
    <row r="87" spans="1:2" hidden="1">
      <c r="A87" s="304" t="s">
        <v>354</v>
      </c>
      <c r="B87" s="305">
        <v>3061922000105</v>
      </c>
    </row>
    <row r="88" spans="1:2" hidden="1">
      <c r="A88" s="304" t="s">
        <v>355</v>
      </c>
      <c r="B88" s="305">
        <v>18800600000108</v>
      </c>
    </row>
    <row r="89" spans="1:2" hidden="1">
      <c r="A89" s="304" t="s">
        <v>356</v>
      </c>
      <c r="B89" s="305">
        <v>68583954000108</v>
      </c>
    </row>
    <row r="90" spans="1:2" hidden="1">
      <c r="A90" s="304" t="s">
        <v>357</v>
      </c>
      <c r="B90" s="305">
        <v>13913148000169</v>
      </c>
    </row>
    <row r="91" spans="1:2" hidden="1">
      <c r="A91" s="304" t="s">
        <v>358</v>
      </c>
      <c r="B91" s="305">
        <v>85822000112</v>
      </c>
    </row>
    <row r="92" spans="1:2" hidden="1">
      <c r="A92" s="304" t="s">
        <v>359</v>
      </c>
      <c r="B92" s="305">
        <v>85822000112</v>
      </c>
    </row>
    <row r="93" spans="1:2" hidden="1">
      <c r="A93" s="304" t="s">
        <v>360</v>
      </c>
      <c r="B93" s="305">
        <v>31027407000136</v>
      </c>
    </row>
    <row r="94" spans="1:2" hidden="1">
      <c r="A94" s="304" t="s">
        <v>415</v>
      </c>
      <c r="B94" s="305" t="s">
        <v>416</v>
      </c>
    </row>
    <row r="95" spans="1:2" hidden="1">
      <c r="A95" s="304" t="s">
        <v>362</v>
      </c>
      <c r="B95" s="307"/>
    </row>
    <row r="96" spans="1:2" hidden="1">
      <c r="A96" s="304" t="s">
        <v>363</v>
      </c>
      <c r="B96" s="307"/>
    </row>
    <row r="97" spans="1:2" hidden="1">
      <c r="A97" s="304" t="s">
        <v>417</v>
      </c>
      <c r="B97" s="307" t="s">
        <v>365</v>
      </c>
    </row>
    <row r="98" spans="1:2" hidden="1">
      <c r="A98" s="304" t="s">
        <v>418</v>
      </c>
      <c r="B98" s="307" t="s">
        <v>367</v>
      </c>
    </row>
    <row r="99" spans="1:2" hidden="1">
      <c r="A99" s="304" t="s">
        <v>368</v>
      </c>
      <c r="B99" s="305">
        <v>673404000146</v>
      </c>
    </row>
    <row r="100" spans="1:2" hidden="1">
      <c r="A100" s="304" t="s">
        <v>419</v>
      </c>
      <c r="B100" s="307" t="s">
        <v>420</v>
      </c>
    </row>
    <row r="101" spans="1:2" hidden="1">
      <c r="A101" s="304" t="s">
        <v>370</v>
      </c>
      <c r="B101" s="307"/>
    </row>
    <row r="102" spans="1:2" hidden="1">
      <c r="A102" s="304" t="s">
        <v>371</v>
      </c>
      <c r="B102" s="305">
        <v>89171417000120</v>
      </c>
    </row>
    <row r="103" spans="1:2" hidden="1">
      <c r="A103" s="304" t="s">
        <v>372</v>
      </c>
      <c r="B103" s="305">
        <v>4752237000180</v>
      </c>
    </row>
    <row r="104" spans="1:2" hidden="1">
      <c r="A104" s="304" t="s">
        <v>373</v>
      </c>
      <c r="B104" s="305">
        <v>60619202003406</v>
      </c>
    </row>
    <row r="105" spans="1:2" hidden="1">
      <c r="A105" s="304" t="s">
        <v>374</v>
      </c>
      <c r="B105" s="305">
        <v>19828567000189</v>
      </c>
    </row>
    <row r="106" spans="1:2" hidden="1">
      <c r="A106" s="304" t="s">
        <v>375</v>
      </c>
      <c r="B106" s="305">
        <v>19828567000189</v>
      </c>
    </row>
    <row r="107" spans="1:2" hidden="1">
      <c r="A107" s="304" t="s">
        <v>376</v>
      </c>
      <c r="B107" s="307"/>
    </row>
    <row r="108" spans="1:2" hidden="1">
      <c r="A108" s="304" t="s">
        <v>377</v>
      </c>
      <c r="B108" s="305">
        <v>30757115000196</v>
      </c>
    </row>
    <row r="109" spans="1:2" hidden="1">
      <c r="A109" s="304" t="s">
        <v>378</v>
      </c>
      <c r="B109" s="307" t="s">
        <v>379</v>
      </c>
    </row>
    <row r="110" spans="1:2" hidden="1">
      <c r="A110" s="304" t="s">
        <v>380</v>
      </c>
      <c r="B110" s="305">
        <v>26081370000194</v>
      </c>
    </row>
    <row r="111" spans="1:2" hidden="1">
      <c r="A111" s="304" t="s">
        <v>381</v>
      </c>
      <c r="B111" s="307"/>
    </row>
    <row r="112" spans="1:2" hidden="1">
      <c r="A112" s="304" t="s">
        <v>382</v>
      </c>
      <c r="B112" s="307"/>
    </row>
    <row r="113" spans="1:2" hidden="1">
      <c r="A113" s="304" t="s">
        <v>383</v>
      </c>
      <c r="B113" s="307"/>
    </row>
    <row r="114" spans="1:2" hidden="1">
      <c r="A114" s="304" t="s">
        <v>421</v>
      </c>
      <c r="B114" s="305">
        <v>7366296000108</v>
      </c>
    </row>
    <row r="115" spans="1:2" hidden="1">
      <c r="A115" s="304" t="s">
        <v>385</v>
      </c>
      <c r="B115" s="305">
        <v>2830778000153</v>
      </c>
    </row>
    <row r="116" spans="1:2" hidden="1">
      <c r="A116" s="304" t="s">
        <v>422</v>
      </c>
      <c r="B116" s="305">
        <v>6027816000276</v>
      </c>
    </row>
    <row r="117" spans="1:2" hidden="1">
      <c r="A117" s="304" t="s">
        <v>387</v>
      </c>
      <c r="B117" s="305">
        <v>40232258000138</v>
      </c>
    </row>
    <row r="118" spans="1:2" hidden="1">
      <c r="A118" s="304" t="s">
        <v>423</v>
      </c>
      <c r="B118" s="307" t="s">
        <v>424</v>
      </c>
    </row>
    <row r="119" spans="1:2" hidden="1">
      <c r="A119" s="304" t="s">
        <v>425</v>
      </c>
      <c r="B119" s="305">
        <v>87389086000174</v>
      </c>
    </row>
    <row r="120" spans="1:2" hidden="1">
      <c r="A120" s="304" t="s">
        <v>390</v>
      </c>
      <c r="B120" s="305">
        <v>12465226000147</v>
      </c>
    </row>
    <row r="121" spans="1:2" hidden="1">
      <c r="A121" s="304" t="s">
        <v>391</v>
      </c>
      <c r="B121" s="307"/>
    </row>
    <row r="122" spans="1:2" hidden="1">
      <c r="A122" s="304" t="s">
        <v>392</v>
      </c>
      <c r="B122" s="305">
        <v>26550803000103</v>
      </c>
    </row>
    <row r="123" spans="1:2" hidden="1">
      <c r="A123" s="304" t="s">
        <v>426</v>
      </c>
      <c r="B123" s="307" t="s">
        <v>427</v>
      </c>
    </row>
    <row r="124" spans="1:2" hidden="1">
      <c r="A124" s="304" t="s">
        <v>428</v>
      </c>
      <c r="B124" s="305">
        <v>24415461000193</v>
      </c>
    </row>
    <row r="125" spans="1:2" hidden="1">
      <c r="A125" s="304" t="s">
        <v>395</v>
      </c>
      <c r="B125" s="305">
        <v>14470588000151</v>
      </c>
    </row>
    <row r="126" spans="1:2" hidden="1">
      <c r="A126" s="304" t="s">
        <v>396</v>
      </c>
      <c r="B126" s="305">
        <v>11896538000142</v>
      </c>
    </row>
    <row r="127" spans="1:2" hidden="1">
      <c r="A127" s="304" t="s">
        <v>429</v>
      </c>
      <c r="B127" s="305">
        <v>11305089000463</v>
      </c>
    </row>
    <row r="128" spans="1:2" hidden="1">
      <c r="A128" s="304" t="s">
        <v>398</v>
      </c>
      <c r="B128" s="305">
        <v>20650862000177</v>
      </c>
    </row>
    <row r="129" spans="1:2" hidden="1">
      <c r="A129" s="304" t="s">
        <v>399</v>
      </c>
      <c r="B129" s="305">
        <v>18283401000161</v>
      </c>
    </row>
    <row r="130" spans="1:2" hidden="1">
      <c r="A130" s="304" t="s">
        <v>400</v>
      </c>
      <c r="B130" s="305">
        <v>8087373000153</v>
      </c>
    </row>
    <row r="131" spans="1:2" hidden="1">
      <c r="A131" s="304" t="s">
        <v>430</v>
      </c>
      <c r="B131" s="305">
        <v>18283401000161</v>
      </c>
    </row>
    <row r="132" spans="1:2" hidden="1">
      <c r="A132" s="304" t="s">
        <v>431</v>
      </c>
      <c r="B132" s="305">
        <v>16637920000155</v>
      </c>
    </row>
    <row r="133" spans="1:2" hidden="1">
      <c r="A133" s="304" t="s">
        <v>432</v>
      </c>
      <c r="B133" s="307" t="s">
        <v>433</v>
      </c>
    </row>
    <row r="134" spans="1:2" hidden="1">
      <c r="A134" s="304" t="s">
        <v>404</v>
      </c>
      <c r="B134" s="307"/>
    </row>
    <row r="135" spans="1:2" hidden="1">
      <c r="A135" s="304" t="s">
        <v>434</v>
      </c>
      <c r="B135" s="307" t="s">
        <v>435</v>
      </c>
    </row>
    <row r="136" spans="1:2" hidden="1">
      <c r="A136" s="304" t="s">
        <v>436</v>
      </c>
      <c r="B136" s="307" t="s">
        <v>437</v>
      </c>
    </row>
    <row r="137" spans="1:2" hidden="1">
      <c r="A137" s="304" t="s">
        <v>438</v>
      </c>
      <c r="B137" s="307" t="s">
        <v>439</v>
      </c>
    </row>
    <row r="138" spans="1:2" hidden="1">
      <c r="A138" s="304" t="s">
        <v>440</v>
      </c>
      <c r="B138" s="307" t="s">
        <v>441</v>
      </c>
    </row>
    <row r="139" spans="1:2" hidden="1">
      <c r="A139" s="304" t="s">
        <v>442</v>
      </c>
      <c r="B139" s="307" t="s">
        <v>443</v>
      </c>
    </row>
    <row r="140" spans="1:2" hidden="1">
      <c r="A140" s="304" t="s">
        <v>444</v>
      </c>
      <c r="B140" s="307" t="s">
        <v>445</v>
      </c>
    </row>
    <row r="141" spans="1:2" hidden="1">
      <c r="A141" s="304" t="s">
        <v>446</v>
      </c>
      <c r="B141" s="307" t="s">
        <v>447</v>
      </c>
    </row>
    <row r="142" spans="1:2" hidden="1">
      <c r="A142" s="304" t="s">
        <v>448</v>
      </c>
      <c r="B142" s="307" t="s">
        <v>449</v>
      </c>
    </row>
    <row r="143" spans="1:2" hidden="1">
      <c r="A143" s="304" t="s">
        <v>450</v>
      </c>
      <c r="B143" s="307" t="s">
        <v>451</v>
      </c>
    </row>
    <row r="144" spans="1:2" hidden="1">
      <c r="A144" s="304" t="s">
        <v>452</v>
      </c>
      <c r="B144" s="307" t="s">
        <v>449</v>
      </c>
    </row>
    <row r="145" spans="1:2" hidden="1">
      <c r="A145" s="304" t="s">
        <v>453</v>
      </c>
      <c r="B145" s="307"/>
    </row>
    <row r="146" spans="1:2" hidden="1">
      <c r="A146" s="304" t="s">
        <v>454</v>
      </c>
      <c r="B146" s="307" t="s">
        <v>455</v>
      </c>
    </row>
    <row r="147" spans="1:2" hidden="1">
      <c r="A147" s="304" t="s">
        <v>456</v>
      </c>
      <c r="B147" s="307" t="s">
        <v>457</v>
      </c>
    </row>
    <row r="148" spans="1:2" hidden="1">
      <c r="A148" s="304" t="s">
        <v>458</v>
      </c>
      <c r="B148" s="307" t="s">
        <v>435</v>
      </c>
    </row>
    <row r="149" spans="1:2" hidden="1">
      <c r="A149" s="304" t="s">
        <v>459</v>
      </c>
      <c r="B149" s="307" t="s">
        <v>460</v>
      </c>
    </row>
    <row r="150" spans="1:2" hidden="1">
      <c r="A150" s="304" t="s">
        <v>461</v>
      </c>
      <c r="B150" s="307" t="s">
        <v>462</v>
      </c>
    </row>
    <row r="151" spans="1:2" hidden="1">
      <c r="A151" s="304" t="s">
        <v>463</v>
      </c>
      <c r="B151" s="307" t="s">
        <v>464</v>
      </c>
    </row>
    <row r="152" spans="1:2" hidden="1">
      <c r="A152" s="304" t="s">
        <v>465</v>
      </c>
      <c r="B152" s="307" t="s">
        <v>466</v>
      </c>
    </row>
    <row r="153" spans="1:2" hidden="1">
      <c r="A153" s="304" t="s">
        <v>467</v>
      </c>
      <c r="B153" s="307" t="s">
        <v>466</v>
      </c>
    </row>
    <row r="154" spans="1:2" hidden="1">
      <c r="A154" s="304" t="s">
        <v>468</v>
      </c>
      <c r="B154" s="307"/>
    </row>
    <row r="155" spans="1:2" hidden="1">
      <c r="A155" s="304" t="s">
        <v>469</v>
      </c>
      <c r="B155" s="307"/>
    </row>
    <row r="156" spans="1:2" hidden="1">
      <c r="A156" s="304" t="s">
        <v>470</v>
      </c>
      <c r="B156" s="307" t="s">
        <v>466</v>
      </c>
    </row>
    <row r="157" spans="1:2" hidden="1">
      <c r="A157" s="304" t="s">
        <v>471</v>
      </c>
      <c r="B157" s="307"/>
    </row>
    <row r="158" spans="1:2" hidden="1">
      <c r="A158" s="304" t="s">
        <v>472</v>
      </c>
      <c r="B158" s="307" t="s">
        <v>424</v>
      </c>
    </row>
    <row r="159" spans="1:2" hidden="1">
      <c r="A159" s="304" t="s">
        <v>473</v>
      </c>
      <c r="B159" s="307" t="s">
        <v>474</v>
      </c>
    </row>
    <row r="160" spans="1:2" hidden="1">
      <c r="A160" s="304" t="s">
        <v>475</v>
      </c>
      <c r="B160" s="307" t="s">
        <v>476</v>
      </c>
    </row>
    <row r="161" spans="1:2" hidden="1">
      <c r="A161" s="304" t="s">
        <v>477</v>
      </c>
      <c r="B161" s="307" t="s">
        <v>478</v>
      </c>
    </row>
    <row r="162" spans="1:2" hidden="1">
      <c r="A162" s="304" t="s">
        <v>479</v>
      </c>
      <c r="B162" s="307" t="s">
        <v>480</v>
      </c>
    </row>
    <row r="163" spans="1:2" hidden="1">
      <c r="A163" s="304" t="s">
        <v>481</v>
      </c>
      <c r="B163" s="307" t="s">
        <v>482</v>
      </c>
    </row>
    <row r="164" spans="1:2" hidden="1">
      <c r="A164" s="304" t="s">
        <v>483</v>
      </c>
      <c r="B164" s="307" t="s">
        <v>484</v>
      </c>
    </row>
    <row r="165" spans="1:2" hidden="1">
      <c r="A165" s="304" t="s">
        <v>485</v>
      </c>
      <c r="B165" s="307" t="s">
        <v>486</v>
      </c>
    </row>
    <row r="166" spans="1:2" hidden="1">
      <c r="A166" s="304" t="s">
        <v>487</v>
      </c>
      <c r="B166" s="307" t="s">
        <v>488</v>
      </c>
    </row>
    <row r="167" spans="1:2" hidden="1">
      <c r="A167" s="304" t="s">
        <v>489</v>
      </c>
      <c r="B167" s="307" t="s">
        <v>449</v>
      </c>
    </row>
    <row r="168" spans="1:2" hidden="1">
      <c r="A168" s="304" t="s">
        <v>490</v>
      </c>
      <c r="B168" s="307" t="s">
        <v>491</v>
      </c>
    </row>
    <row r="169" spans="1:2" hidden="1">
      <c r="A169" s="304" t="s">
        <v>492</v>
      </c>
      <c r="B169" s="307" t="s">
        <v>493</v>
      </c>
    </row>
    <row r="170" spans="1:2" hidden="1">
      <c r="A170" s="304" t="s">
        <v>494</v>
      </c>
      <c r="B170" s="307" t="s">
        <v>495</v>
      </c>
    </row>
    <row r="171" spans="1:2" hidden="1">
      <c r="A171" s="304" t="s">
        <v>496</v>
      </c>
      <c r="B171" s="307" t="s">
        <v>497</v>
      </c>
    </row>
    <row r="172" spans="1:2" hidden="1">
      <c r="A172" s="304" t="s">
        <v>498</v>
      </c>
      <c r="B172" s="307" t="s">
        <v>499</v>
      </c>
    </row>
    <row r="173" spans="1:2" hidden="1">
      <c r="A173" s="304" t="s">
        <v>500</v>
      </c>
      <c r="B173" s="307" t="s">
        <v>501</v>
      </c>
    </row>
    <row r="174" spans="1:2" hidden="1">
      <c r="A174" s="304" t="s">
        <v>502</v>
      </c>
      <c r="B174" s="307" t="s">
        <v>503</v>
      </c>
    </row>
    <row r="175" spans="1:2" hidden="1">
      <c r="A175" s="304" t="s">
        <v>504</v>
      </c>
      <c r="B175" s="307" t="s">
        <v>505</v>
      </c>
    </row>
    <row r="176" spans="1:2" hidden="1">
      <c r="A176" s="304" t="s">
        <v>506</v>
      </c>
      <c r="B176" s="307" t="s">
        <v>507</v>
      </c>
    </row>
    <row r="177" spans="1:2" hidden="1">
      <c r="A177" s="304" t="s">
        <v>508</v>
      </c>
      <c r="B177" s="307" t="s">
        <v>365</v>
      </c>
    </row>
    <row r="178" spans="1:2" hidden="1">
      <c r="A178" s="304" t="s">
        <v>509</v>
      </c>
      <c r="B178" s="307" t="s">
        <v>510</v>
      </c>
    </row>
    <row r="179" spans="1:2" hidden="1">
      <c r="A179" s="304" t="s">
        <v>414</v>
      </c>
      <c r="B179" s="305">
        <v>11857102000144</v>
      </c>
    </row>
    <row r="180" spans="1:2" hidden="1">
      <c r="A180" s="304" t="s">
        <v>511</v>
      </c>
      <c r="B180" s="307" t="s">
        <v>488</v>
      </c>
    </row>
    <row r="181" spans="1:2" hidden="1">
      <c r="A181" s="304" t="s">
        <v>512</v>
      </c>
      <c r="B181" s="307" t="s">
        <v>513</v>
      </c>
    </row>
    <row r="182" spans="1:2" hidden="1">
      <c r="A182" s="304" t="s">
        <v>514</v>
      </c>
      <c r="B182" s="307" t="s">
        <v>515</v>
      </c>
    </row>
    <row r="183" spans="1:2" hidden="1">
      <c r="A183" s="304" t="s">
        <v>516</v>
      </c>
      <c r="B183" s="307" t="s">
        <v>517</v>
      </c>
    </row>
    <row r="184" spans="1:2" hidden="1">
      <c r="A184" s="304" t="s">
        <v>518</v>
      </c>
      <c r="B184" s="307" t="s">
        <v>501</v>
      </c>
    </row>
    <row r="185" spans="1:2" hidden="1">
      <c r="A185" s="304" t="s">
        <v>519</v>
      </c>
      <c r="B185" s="307" t="s">
        <v>520</v>
      </c>
    </row>
    <row r="186" spans="1:2" hidden="1">
      <c r="A186" s="304" t="s">
        <v>521</v>
      </c>
      <c r="B186" s="307" t="s">
        <v>455</v>
      </c>
    </row>
    <row r="187" spans="1:2" hidden="1">
      <c r="A187" s="304" t="s">
        <v>522</v>
      </c>
      <c r="B187" s="307" t="s">
        <v>523</v>
      </c>
    </row>
    <row r="188" spans="1:2" hidden="1">
      <c r="A188" s="304" t="s">
        <v>524</v>
      </c>
      <c r="B188" s="307" t="s">
        <v>525</v>
      </c>
    </row>
    <row r="189" spans="1:2" hidden="1">
      <c r="A189" s="304" t="s">
        <v>526</v>
      </c>
      <c r="B189" s="307" t="s">
        <v>527</v>
      </c>
    </row>
    <row r="190" spans="1:2" hidden="1">
      <c r="A190" s="304" t="s">
        <v>528</v>
      </c>
      <c r="B190" s="307" t="s">
        <v>529</v>
      </c>
    </row>
    <row r="191" spans="1:2" hidden="1">
      <c r="A191" s="304" t="s">
        <v>410</v>
      </c>
      <c r="B191" s="307" t="s">
        <v>411</v>
      </c>
    </row>
    <row r="192" spans="1:2" hidden="1">
      <c r="A192" s="304" t="s">
        <v>530</v>
      </c>
      <c r="B192" s="307" t="s">
        <v>433</v>
      </c>
    </row>
    <row r="193" spans="1:2" hidden="1">
      <c r="A193" s="304" t="s">
        <v>531</v>
      </c>
      <c r="B193" s="307" t="s">
        <v>532</v>
      </c>
    </row>
    <row r="194" spans="1:2" hidden="1">
      <c r="A194" s="304" t="s">
        <v>533</v>
      </c>
      <c r="B194" s="305">
        <v>87389086000174</v>
      </c>
    </row>
    <row r="195" spans="1:2" hidden="1">
      <c r="A195" s="304" t="s">
        <v>534</v>
      </c>
      <c r="B195" s="307" t="s">
        <v>449</v>
      </c>
    </row>
    <row r="196" spans="1:2" hidden="1">
      <c r="A196" s="304" t="s">
        <v>535</v>
      </c>
      <c r="B196" s="307" t="s">
        <v>449</v>
      </c>
    </row>
    <row r="197" spans="1:2" hidden="1">
      <c r="A197" s="304" t="s">
        <v>536</v>
      </c>
      <c r="B197" s="307" t="s">
        <v>537</v>
      </c>
    </row>
    <row r="198" spans="1:2" hidden="1">
      <c r="A198" s="304" t="s">
        <v>538</v>
      </c>
      <c r="B198" s="307" t="s">
        <v>539</v>
      </c>
    </row>
    <row r="199" spans="1:2" hidden="1">
      <c r="A199" s="304" t="s">
        <v>540</v>
      </c>
      <c r="B199" s="307" t="s">
        <v>541</v>
      </c>
    </row>
    <row r="200" spans="1:2" hidden="1">
      <c r="A200" s="304" t="s">
        <v>542</v>
      </c>
      <c r="B200" s="307" t="s">
        <v>466</v>
      </c>
    </row>
    <row r="201" spans="1:2" hidden="1">
      <c r="A201" s="304" t="s">
        <v>543</v>
      </c>
      <c r="B201" s="307" t="s">
        <v>466</v>
      </c>
    </row>
    <row r="202" spans="1:2" hidden="1">
      <c r="A202" s="304" t="s">
        <v>544</v>
      </c>
      <c r="B202" s="308">
        <v>10828</v>
      </c>
    </row>
    <row r="203" spans="1:2" hidden="1">
      <c r="A203" s="304" t="s">
        <v>545</v>
      </c>
      <c r="B203" s="307" t="s">
        <v>532</v>
      </c>
    </row>
    <row r="204" spans="1:2" hidden="1">
      <c r="A204" s="304" t="s">
        <v>546</v>
      </c>
      <c r="B204" s="305">
        <v>85822000112</v>
      </c>
    </row>
    <row r="205" spans="1:2" hidden="1">
      <c r="A205" s="304" t="s">
        <v>547</v>
      </c>
      <c r="B205" s="307" t="s">
        <v>548</v>
      </c>
    </row>
    <row r="206" spans="1:2" hidden="1">
      <c r="A206" s="304" t="s">
        <v>549</v>
      </c>
      <c r="B206" s="307" t="s">
        <v>550</v>
      </c>
    </row>
    <row r="207" spans="1:2" hidden="1">
      <c r="A207" s="304" t="s">
        <v>551</v>
      </c>
      <c r="B207" s="307" t="s">
        <v>552</v>
      </c>
    </row>
    <row r="208" spans="1:2" hidden="1">
      <c r="A208" s="304" t="s">
        <v>553</v>
      </c>
      <c r="B208" s="307" t="s">
        <v>554</v>
      </c>
    </row>
    <row r="209" spans="1:2" hidden="1">
      <c r="A209" s="304" t="s">
        <v>555</v>
      </c>
      <c r="B209" s="307" t="s">
        <v>556</v>
      </c>
    </row>
    <row r="210" spans="1:2" hidden="1">
      <c r="A210" s="304" t="s">
        <v>557</v>
      </c>
      <c r="B210" s="307" t="s">
        <v>558</v>
      </c>
    </row>
    <row r="211" spans="1:2" hidden="1">
      <c r="A211" s="304" t="s">
        <v>559</v>
      </c>
      <c r="B211" s="307" t="s">
        <v>560</v>
      </c>
    </row>
    <row r="212" spans="1:2" hidden="1">
      <c r="A212" s="304" t="s">
        <v>561</v>
      </c>
      <c r="B212" s="307" t="s">
        <v>562</v>
      </c>
    </row>
    <row r="213" spans="1:2" hidden="1">
      <c r="A213" s="304" t="s">
        <v>563</v>
      </c>
      <c r="B213" s="307" t="s">
        <v>564</v>
      </c>
    </row>
    <row r="214" spans="1:2" hidden="1">
      <c r="A214" s="304" t="s">
        <v>565</v>
      </c>
      <c r="B214" s="307" t="s">
        <v>566</v>
      </c>
    </row>
    <row r="215" spans="1:2" hidden="1">
      <c r="A215" s="304" t="s">
        <v>567</v>
      </c>
      <c r="B215" s="307" t="s">
        <v>568</v>
      </c>
    </row>
    <row r="216" spans="1:2" hidden="1">
      <c r="A216" s="304" t="s">
        <v>569</v>
      </c>
      <c r="B216" s="307" t="s">
        <v>548</v>
      </c>
    </row>
    <row r="217" spans="1:2" hidden="1">
      <c r="A217" s="304" t="s">
        <v>570</v>
      </c>
      <c r="B217" s="307" t="s">
        <v>571</v>
      </c>
    </row>
    <row r="218" spans="1:2" hidden="1">
      <c r="A218" s="304" t="s">
        <v>572</v>
      </c>
      <c r="B218" s="307" t="s">
        <v>573</v>
      </c>
    </row>
    <row r="219" spans="1:2" hidden="1">
      <c r="A219" s="304" t="s">
        <v>574</v>
      </c>
      <c r="B219" s="307" t="s">
        <v>575</v>
      </c>
    </row>
    <row r="220" spans="1:2" hidden="1">
      <c r="A220" s="304" t="s">
        <v>576</v>
      </c>
      <c r="B220" s="307" t="s">
        <v>577</v>
      </c>
    </row>
    <row r="221" spans="1:2" hidden="1">
      <c r="A221" s="304" t="s">
        <v>578</v>
      </c>
      <c r="B221" s="307" t="s">
        <v>579</v>
      </c>
    </row>
    <row r="222" spans="1:2" hidden="1">
      <c r="A222" s="304" t="s">
        <v>580</v>
      </c>
      <c r="B222" s="307" t="s">
        <v>581</v>
      </c>
    </row>
    <row r="223" spans="1:2" hidden="1">
      <c r="A223" s="304" t="s">
        <v>582</v>
      </c>
      <c r="B223" s="307" t="s">
        <v>583</v>
      </c>
    </row>
    <row r="224" spans="1:2" hidden="1">
      <c r="A224" s="304" t="s">
        <v>584</v>
      </c>
      <c r="B224" s="307" t="s">
        <v>585</v>
      </c>
    </row>
    <row r="225" spans="1:2" hidden="1">
      <c r="A225" s="304" t="s">
        <v>586</v>
      </c>
      <c r="B225" s="307" t="s">
        <v>587</v>
      </c>
    </row>
    <row r="226" spans="1:2" hidden="1">
      <c r="A226" s="304" t="s">
        <v>588</v>
      </c>
      <c r="B226" s="307" t="s">
        <v>589</v>
      </c>
    </row>
    <row r="227" spans="1:2" hidden="1">
      <c r="A227" s="304" t="s">
        <v>590</v>
      </c>
      <c r="B227" s="307" t="s">
        <v>591</v>
      </c>
    </row>
    <row r="228" spans="1:2" hidden="1">
      <c r="A228" s="304" t="s">
        <v>592</v>
      </c>
      <c r="B228" s="307" t="s">
        <v>593</v>
      </c>
    </row>
    <row r="229" spans="1:2" hidden="1">
      <c r="A229" s="304" t="s">
        <v>594</v>
      </c>
      <c r="B229" s="307" t="s">
        <v>595</v>
      </c>
    </row>
    <row r="230" spans="1:2" hidden="1">
      <c r="A230" s="304" t="s">
        <v>596</v>
      </c>
      <c r="B230" s="307" t="s">
        <v>597</v>
      </c>
    </row>
    <row r="231" spans="1:2" hidden="1">
      <c r="A231" s="304" t="s">
        <v>598</v>
      </c>
      <c r="B231" s="307" t="s">
        <v>599</v>
      </c>
    </row>
    <row r="232" spans="1:2" hidden="1">
      <c r="A232" s="304" t="s">
        <v>600</v>
      </c>
      <c r="B232" s="307" t="s">
        <v>601</v>
      </c>
    </row>
    <row r="233" spans="1:2" hidden="1">
      <c r="A233" s="304" t="s">
        <v>602</v>
      </c>
      <c r="B233" s="307" t="s">
        <v>603</v>
      </c>
    </row>
    <row r="234" spans="1:2" hidden="1">
      <c r="A234" s="304" t="s">
        <v>604</v>
      </c>
      <c r="B234" s="307" t="s">
        <v>605</v>
      </c>
    </row>
    <row r="235" spans="1:2" hidden="1">
      <c r="A235" s="304" t="s">
        <v>606</v>
      </c>
      <c r="B235" s="307" t="s">
        <v>607</v>
      </c>
    </row>
    <row r="236" spans="1:2" hidden="1">
      <c r="A236" s="304" t="s">
        <v>608</v>
      </c>
      <c r="B236" s="307" t="s">
        <v>609</v>
      </c>
    </row>
    <row r="237" spans="1:2" hidden="1">
      <c r="A237" s="304" t="s">
        <v>610</v>
      </c>
      <c r="B237" s="307" t="s">
        <v>611</v>
      </c>
    </row>
    <row r="238" spans="1:2" hidden="1">
      <c r="A238" s="304" t="s">
        <v>612</v>
      </c>
      <c r="B238" s="307" t="s">
        <v>613</v>
      </c>
    </row>
    <row r="239" spans="1:2" hidden="1">
      <c r="A239" s="304" t="s">
        <v>614</v>
      </c>
      <c r="B239" s="307" t="s">
        <v>615</v>
      </c>
    </row>
    <row r="240" spans="1:2" hidden="1">
      <c r="A240" s="304" t="s">
        <v>616</v>
      </c>
      <c r="B240" s="307" t="s">
        <v>617</v>
      </c>
    </row>
    <row r="241" spans="1:2" hidden="1">
      <c r="A241" s="304" t="s">
        <v>618</v>
      </c>
      <c r="B241" s="307" t="s">
        <v>619</v>
      </c>
    </row>
    <row r="242" spans="1:2" hidden="1">
      <c r="A242" s="304" t="s">
        <v>620</v>
      </c>
      <c r="B242" s="307" t="s">
        <v>621</v>
      </c>
    </row>
    <row r="243" spans="1:2" hidden="1">
      <c r="A243" s="304" t="s">
        <v>622</v>
      </c>
      <c r="B243" s="307" t="s">
        <v>623</v>
      </c>
    </row>
    <row r="244" spans="1:2" hidden="1">
      <c r="A244" s="304" t="s">
        <v>624</v>
      </c>
      <c r="B244" s="307" t="s">
        <v>625</v>
      </c>
    </row>
    <row r="245" spans="1:2" hidden="1">
      <c r="A245" s="304" t="s">
        <v>626</v>
      </c>
      <c r="B245" s="307" t="s">
        <v>627</v>
      </c>
    </row>
    <row r="246" spans="1:2" hidden="1">
      <c r="A246" s="304" t="s">
        <v>628</v>
      </c>
      <c r="B246" s="307" t="s">
        <v>629</v>
      </c>
    </row>
    <row r="247" spans="1:2" hidden="1">
      <c r="A247" s="304" t="s">
        <v>630</v>
      </c>
      <c r="B247" s="307" t="s">
        <v>631</v>
      </c>
    </row>
    <row r="248" spans="1:2" hidden="1">
      <c r="A248" s="304" t="s">
        <v>632</v>
      </c>
      <c r="B248" s="307" t="s">
        <v>633</v>
      </c>
    </row>
    <row r="249" spans="1:2" hidden="1">
      <c r="A249" s="304" t="s">
        <v>634</v>
      </c>
      <c r="B249" s="307" t="s">
        <v>635</v>
      </c>
    </row>
    <row r="250" spans="1:2" hidden="1">
      <c r="A250" s="304" t="s">
        <v>636</v>
      </c>
      <c r="B250" s="307" t="s">
        <v>637</v>
      </c>
    </row>
    <row r="251" spans="1:2" hidden="1">
      <c r="A251" s="304" t="s">
        <v>638</v>
      </c>
      <c r="B251" s="307" t="s">
        <v>639</v>
      </c>
    </row>
    <row r="252" spans="1:2" hidden="1">
      <c r="A252" s="304" t="s">
        <v>640</v>
      </c>
      <c r="B252" s="307" t="s">
        <v>641</v>
      </c>
    </row>
    <row r="253" spans="1:2" hidden="1">
      <c r="A253" s="304" t="s">
        <v>642</v>
      </c>
      <c r="B253" s="307" t="s">
        <v>486</v>
      </c>
    </row>
    <row r="254" spans="1:2" hidden="1">
      <c r="A254" s="309" t="s">
        <v>643</v>
      </c>
      <c r="B254" s="310" t="s">
        <v>644</v>
      </c>
    </row>
    <row r="255" spans="1:2" hidden="1">
      <c r="A255" s="304" t="s">
        <v>645</v>
      </c>
      <c r="B255" s="307" t="s">
        <v>646</v>
      </c>
    </row>
    <row r="256" spans="1:2" hidden="1">
      <c r="A256" s="304" t="s">
        <v>647</v>
      </c>
      <c r="B256" s="307" t="s">
        <v>648</v>
      </c>
    </row>
    <row r="257" spans="1:2" hidden="1">
      <c r="A257" s="304" t="s">
        <v>649</v>
      </c>
      <c r="B257" s="307" t="s">
        <v>650</v>
      </c>
    </row>
    <row r="258" spans="1:2" hidden="1">
      <c r="A258" s="304" t="s">
        <v>651</v>
      </c>
      <c r="B258" s="307" t="s">
        <v>652</v>
      </c>
    </row>
    <row r="259" spans="1:2" hidden="1">
      <c r="A259" s="304" t="s">
        <v>653</v>
      </c>
      <c r="B259" s="307" t="s">
        <v>654</v>
      </c>
    </row>
    <row r="260" spans="1:2" hidden="1">
      <c r="A260" s="304" t="s">
        <v>655</v>
      </c>
      <c r="B260" s="307" t="s">
        <v>656</v>
      </c>
    </row>
    <row r="261" spans="1:2" hidden="1">
      <c r="A261" s="304" t="s">
        <v>657</v>
      </c>
      <c r="B261" s="307" t="s">
        <v>658</v>
      </c>
    </row>
    <row r="262" spans="1:2" hidden="1">
      <c r="A262" s="304" t="s">
        <v>659</v>
      </c>
      <c r="B262" s="307" t="s">
        <v>660</v>
      </c>
    </row>
    <row r="263" spans="1:2" hidden="1">
      <c r="A263" s="304" t="s">
        <v>661</v>
      </c>
      <c r="B263" s="307" t="s">
        <v>662</v>
      </c>
    </row>
    <row r="264" spans="1:2" hidden="1">
      <c r="A264" s="304" t="s">
        <v>663</v>
      </c>
      <c r="B264" s="307" t="s">
        <v>664</v>
      </c>
    </row>
    <row r="265" spans="1:2" hidden="1">
      <c r="A265" s="304" t="s">
        <v>665</v>
      </c>
      <c r="B265" s="307" t="s">
        <v>666</v>
      </c>
    </row>
    <row r="266" spans="1:2" hidden="1">
      <c r="A266" s="304" t="s">
        <v>667</v>
      </c>
      <c r="B266" s="307" t="s">
        <v>668</v>
      </c>
    </row>
    <row r="267" spans="1:2" hidden="1">
      <c r="A267" s="304" t="s">
        <v>669</v>
      </c>
      <c r="B267" s="307" t="s">
        <v>670</v>
      </c>
    </row>
    <row r="268" spans="1:2" hidden="1">
      <c r="A268" s="304" t="s">
        <v>671</v>
      </c>
      <c r="B268" s="307" t="s">
        <v>672</v>
      </c>
    </row>
    <row r="269" spans="1:2" hidden="1">
      <c r="A269" s="304" t="s">
        <v>673</v>
      </c>
      <c r="B269" s="307" t="s">
        <v>674</v>
      </c>
    </row>
    <row r="270" spans="1:2" hidden="1">
      <c r="A270" s="304" t="s">
        <v>675</v>
      </c>
      <c r="B270" s="307" t="s">
        <v>676</v>
      </c>
    </row>
    <row r="271" spans="1:2" hidden="1">
      <c r="A271" s="304" t="s">
        <v>677</v>
      </c>
      <c r="B271" s="307" t="s">
        <v>678</v>
      </c>
    </row>
    <row r="272" spans="1:2" hidden="1">
      <c r="A272" s="304" t="s">
        <v>679</v>
      </c>
      <c r="B272" s="307" t="s">
        <v>680</v>
      </c>
    </row>
    <row r="273" spans="1:2" hidden="1">
      <c r="A273" s="304" t="s">
        <v>681</v>
      </c>
      <c r="B273" s="307" t="s">
        <v>682</v>
      </c>
    </row>
    <row r="274" spans="1:2" hidden="1">
      <c r="A274" s="304" t="s">
        <v>683</v>
      </c>
      <c r="B274" s="307" t="s">
        <v>684</v>
      </c>
    </row>
    <row r="275" spans="1:2" hidden="1">
      <c r="A275" s="304" t="s">
        <v>685</v>
      </c>
      <c r="B275" s="307" t="s">
        <v>686</v>
      </c>
    </row>
    <row r="276" spans="1:2" hidden="1">
      <c r="A276" s="304" t="s">
        <v>687</v>
      </c>
      <c r="B276" s="307" t="s">
        <v>688</v>
      </c>
    </row>
    <row r="277" spans="1:2" hidden="1">
      <c r="A277" s="304" t="s">
        <v>689</v>
      </c>
      <c r="B277" s="307" t="s">
        <v>690</v>
      </c>
    </row>
    <row r="278" spans="1:2" hidden="1">
      <c r="A278" s="304" t="s">
        <v>691</v>
      </c>
      <c r="B278" s="307" t="s">
        <v>692</v>
      </c>
    </row>
    <row r="279" spans="1:2" hidden="1">
      <c r="A279" s="304" t="s">
        <v>693</v>
      </c>
      <c r="B279" s="307" t="s">
        <v>694</v>
      </c>
    </row>
    <row r="280" spans="1:2" hidden="1">
      <c r="A280" s="304" t="s">
        <v>695</v>
      </c>
      <c r="B280" s="307" t="s">
        <v>696</v>
      </c>
    </row>
    <row r="281" spans="1:2" hidden="1">
      <c r="A281" s="304" t="s">
        <v>697</v>
      </c>
      <c r="B281" s="307" t="s">
        <v>698</v>
      </c>
    </row>
    <row r="282" spans="1:2" hidden="1">
      <c r="A282" s="304" t="s">
        <v>699</v>
      </c>
      <c r="B282" s="307" t="s">
        <v>700</v>
      </c>
    </row>
    <row r="283" spans="1:2" hidden="1">
      <c r="A283" s="304" t="s">
        <v>701</v>
      </c>
      <c r="B283" s="307" t="s">
        <v>702</v>
      </c>
    </row>
    <row r="284" spans="1:2" hidden="1">
      <c r="A284" s="304" t="s">
        <v>703</v>
      </c>
      <c r="B284" s="307" t="s">
        <v>704</v>
      </c>
    </row>
    <row r="285" spans="1:2" hidden="1">
      <c r="A285" s="304" t="s">
        <v>705</v>
      </c>
      <c r="B285" s="307" t="s">
        <v>706</v>
      </c>
    </row>
    <row r="286" spans="1:2" hidden="1">
      <c r="A286" s="304" t="s">
        <v>697</v>
      </c>
      <c r="B286" s="307" t="s">
        <v>698</v>
      </c>
    </row>
    <row r="287" spans="1:2" hidden="1">
      <c r="A287" s="304" t="s">
        <v>707</v>
      </c>
      <c r="B287" s="307" t="s">
        <v>708</v>
      </c>
    </row>
    <row r="288" spans="1:2" hidden="1">
      <c r="A288" s="304" t="s">
        <v>709</v>
      </c>
      <c r="B288" s="307" t="s">
        <v>676</v>
      </c>
    </row>
    <row r="289" spans="1:2" hidden="1">
      <c r="A289" s="304" t="s">
        <v>677</v>
      </c>
      <c r="B289" s="307" t="s">
        <v>710</v>
      </c>
    </row>
    <row r="290" spans="1:2" hidden="1">
      <c r="A290" s="304" t="s">
        <v>711</v>
      </c>
      <c r="B290" s="307" t="s">
        <v>712</v>
      </c>
    </row>
    <row r="291" spans="1:2" hidden="1">
      <c r="A291" s="304" t="s">
        <v>689</v>
      </c>
      <c r="B291" s="307" t="s">
        <v>690</v>
      </c>
    </row>
    <row r="292" spans="1:2" hidden="1">
      <c r="A292" s="304" t="s">
        <v>695</v>
      </c>
      <c r="B292" s="307" t="s">
        <v>696</v>
      </c>
    </row>
    <row r="293" spans="1:2" hidden="1">
      <c r="A293" s="304" t="s">
        <v>691</v>
      </c>
      <c r="B293" s="307" t="s">
        <v>692</v>
      </c>
    </row>
    <row r="294" spans="1:2" hidden="1">
      <c r="A294" s="304" t="s">
        <v>653</v>
      </c>
      <c r="B294" s="307" t="s">
        <v>713</v>
      </c>
    </row>
    <row r="295" spans="1:2" hidden="1">
      <c r="A295" s="304" t="s">
        <v>667</v>
      </c>
      <c r="B295" s="307" t="s">
        <v>668</v>
      </c>
    </row>
    <row r="296" spans="1:2" hidden="1">
      <c r="A296" s="304" t="s">
        <v>669</v>
      </c>
      <c r="B296" s="307" t="s">
        <v>670</v>
      </c>
    </row>
    <row r="297" spans="1:2" hidden="1">
      <c r="A297" s="304" t="s">
        <v>649</v>
      </c>
      <c r="B297" s="307" t="s">
        <v>650</v>
      </c>
    </row>
    <row r="298" spans="1:2" hidden="1">
      <c r="A298" s="304" t="s">
        <v>655</v>
      </c>
      <c r="B298" s="307" t="s">
        <v>656</v>
      </c>
    </row>
    <row r="299" spans="1:2" hidden="1">
      <c r="A299" s="304" t="s">
        <v>659</v>
      </c>
      <c r="B299" s="307" t="s">
        <v>660</v>
      </c>
    </row>
    <row r="300" spans="1:2" hidden="1">
      <c r="A300" s="304" t="s">
        <v>671</v>
      </c>
      <c r="B300" s="307" t="s">
        <v>672</v>
      </c>
    </row>
    <row r="301" spans="1:2" hidden="1">
      <c r="A301" s="304" t="s">
        <v>683</v>
      </c>
      <c r="B301" s="307" t="s">
        <v>684</v>
      </c>
    </row>
    <row r="302" spans="1:2" hidden="1">
      <c r="A302" s="304" t="s">
        <v>714</v>
      </c>
      <c r="B302" s="307" t="s">
        <v>715</v>
      </c>
    </row>
    <row r="303" spans="1:2" hidden="1">
      <c r="A303" s="304" t="s">
        <v>716</v>
      </c>
      <c r="B303" s="307" t="s">
        <v>717</v>
      </c>
    </row>
    <row r="304" spans="1:2" hidden="1">
      <c r="A304" s="304" t="s">
        <v>718</v>
      </c>
      <c r="B304" s="307" t="s">
        <v>719</v>
      </c>
    </row>
    <row r="305" spans="1:2" hidden="1">
      <c r="A305" s="304" t="s">
        <v>720</v>
      </c>
      <c r="B305" s="307" t="s">
        <v>721</v>
      </c>
    </row>
    <row r="306" spans="1:2" hidden="1">
      <c r="A306" s="304" t="s">
        <v>722</v>
      </c>
      <c r="B306" s="307" t="s">
        <v>723</v>
      </c>
    </row>
    <row r="307" spans="1:2" hidden="1">
      <c r="A307" s="304" t="s">
        <v>724</v>
      </c>
      <c r="B307" s="307" t="s">
        <v>725</v>
      </c>
    </row>
    <row r="308" spans="1:2" hidden="1">
      <c r="A308" s="304" t="s">
        <v>726</v>
      </c>
      <c r="B308" s="307" t="s">
        <v>727</v>
      </c>
    </row>
    <row r="309" spans="1:2" hidden="1">
      <c r="A309" s="304" t="s">
        <v>728</v>
      </c>
      <c r="B309" s="307" t="s">
        <v>729</v>
      </c>
    </row>
    <row r="310" spans="1:2" hidden="1">
      <c r="A310" s="304" t="s">
        <v>730</v>
      </c>
      <c r="B310" s="307" t="s">
        <v>731</v>
      </c>
    </row>
    <row r="311" spans="1:2" hidden="1">
      <c r="A311" s="304" t="s">
        <v>732</v>
      </c>
      <c r="B311" s="307" t="s">
        <v>733</v>
      </c>
    </row>
    <row r="312" spans="1:2" hidden="1">
      <c r="A312" s="304" t="s">
        <v>734</v>
      </c>
      <c r="B312" s="307" t="s">
        <v>735</v>
      </c>
    </row>
    <row r="313" spans="1:2" hidden="1">
      <c r="A313" s="304" t="s">
        <v>736</v>
      </c>
      <c r="B313" s="307" t="s">
        <v>737</v>
      </c>
    </row>
    <row r="314" spans="1:2" hidden="1">
      <c r="A314" s="304" t="s">
        <v>738</v>
      </c>
      <c r="B314" s="307" t="s">
        <v>739</v>
      </c>
    </row>
    <row r="315" spans="1:2" hidden="1">
      <c r="A315" s="304" t="s">
        <v>740</v>
      </c>
      <c r="B315" s="307" t="s">
        <v>741</v>
      </c>
    </row>
    <row r="316" spans="1:2" hidden="1">
      <c r="A316" s="304" t="s">
        <v>742</v>
      </c>
      <c r="B316" s="307" t="s">
        <v>743</v>
      </c>
    </row>
    <row r="317" spans="1:2" hidden="1">
      <c r="A317" s="304" t="s">
        <v>744</v>
      </c>
      <c r="B317" s="307" t="s">
        <v>745</v>
      </c>
    </row>
    <row r="318" spans="1:2" hidden="1">
      <c r="A318" s="304" t="s">
        <v>746</v>
      </c>
      <c r="B318" s="307" t="s">
        <v>747</v>
      </c>
    </row>
    <row r="319" spans="1:2" hidden="1">
      <c r="A319" s="304" t="s">
        <v>748</v>
      </c>
      <c r="B319" s="307" t="s">
        <v>749</v>
      </c>
    </row>
    <row r="320" spans="1:2" hidden="1">
      <c r="A320" s="304" t="s">
        <v>750</v>
      </c>
      <c r="B320" s="307" t="s">
        <v>751</v>
      </c>
    </row>
    <row r="321" spans="1:2" hidden="1">
      <c r="A321" s="304" t="s">
        <v>752</v>
      </c>
      <c r="B321" s="307" t="s">
        <v>753</v>
      </c>
    </row>
    <row r="322" spans="1:2" hidden="1">
      <c r="A322" s="304" t="s">
        <v>754</v>
      </c>
      <c r="B322" s="307" t="s">
        <v>755</v>
      </c>
    </row>
    <row r="323" spans="1:2" hidden="1">
      <c r="A323" s="304" t="s">
        <v>756</v>
      </c>
      <c r="B323" s="307" t="s">
        <v>757</v>
      </c>
    </row>
    <row r="324" spans="1:2" hidden="1">
      <c r="A324" s="304" t="s">
        <v>758</v>
      </c>
      <c r="B324" s="307" t="s">
        <v>759</v>
      </c>
    </row>
    <row r="325" spans="1:2" hidden="1">
      <c r="A325" s="304" t="s">
        <v>760</v>
      </c>
      <c r="B325" s="307" t="s">
        <v>761</v>
      </c>
    </row>
    <row r="326" spans="1:2" hidden="1">
      <c r="A326" s="304" t="s">
        <v>762</v>
      </c>
      <c r="B326" s="307" t="s">
        <v>763</v>
      </c>
    </row>
    <row r="327" spans="1:2" hidden="1">
      <c r="A327" s="304" t="s">
        <v>764</v>
      </c>
      <c r="B327" s="307" t="s">
        <v>765</v>
      </c>
    </row>
    <row r="328" spans="1:2" hidden="1">
      <c r="A328" s="304" t="s">
        <v>766</v>
      </c>
      <c r="B328" s="307" t="s">
        <v>767</v>
      </c>
    </row>
    <row r="329" spans="1:2" hidden="1">
      <c r="A329" s="304" t="s">
        <v>768</v>
      </c>
      <c r="B329" s="307" t="s">
        <v>769</v>
      </c>
    </row>
    <row r="330" spans="1:2" hidden="1">
      <c r="A330" s="304" t="s">
        <v>770</v>
      </c>
      <c r="B330" s="307" t="s">
        <v>771</v>
      </c>
    </row>
    <row r="331" spans="1:2" hidden="1">
      <c r="A331" s="304" t="s">
        <v>772</v>
      </c>
      <c r="B331" s="307" t="s">
        <v>731</v>
      </c>
    </row>
    <row r="332" spans="1:2" hidden="1">
      <c r="A332" s="304" t="s">
        <v>773</v>
      </c>
      <c r="B332" s="307" t="s">
        <v>774</v>
      </c>
    </row>
    <row r="333" spans="1:2" hidden="1">
      <c r="A333" s="304" t="s">
        <v>775</v>
      </c>
      <c r="B333" s="307" t="s">
        <v>776</v>
      </c>
    </row>
    <row r="334" spans="1:2" hidden="1">
      <c r="A334" s="304" t="s">
        <v>777</v>
      </c>
      <c r="B334" s="307" t="s">
        <v>778</v>
      </c>
    </row>
    <row r="335" spans="1:2" hidden="1">
      <c r="A335" s="304" t="s">
        <v>779</v>
      </c>
      <c r="B335" s="307" t="s">
        <v>780</v>
      </c>
    </row>
    <row r="336" spans="1:2" hidden="1">
      <c r="A336" s="304" t="s">
        <v>781</v>
      </c>
      <c r="B336" s="307" t="s">
        <v>782</v>
      </c>
    </row>
    <row r="337" spans="1:2" hidden="1">
      <c r="A337" s="304" t="s">
        <v>783</v>
      </c>
      <c r="B337" s="307" t="s">
        <v>784</v>
      </c>
    </row>
    <row r="338" spans="1:2" hidden="1">
      <c r="A338" s="304" t="s">
        <v>785</v>
      </c>
      <c r="B338" s="307" t="s">
        <v>786</v>
      </c>
    </row>
    <row r="339" spans="1:2" hidden="1">
      <c r="A339" s="304" t="s">
        <v>775</v>
      </c>
      <c r="B339" s="307" t="s">
        <v>776</v>
      </c>
    </row>
    <row r="340" spans="1:2" hidden="1">
      <c r="A340" s="304" t="s">
        <v>777</v>
      </c>
      <c r="B340" s="307" t="s">
        <v>778</v>
      </c>
    </row>
    <row r="341" spans="1:2" hidden="1">
      <c r="A341" s="304" t="s">
        <v>779</v>
      </c>
      <c r="B341" s="307" t="s">
        <v>780</v>
      </c>
    </row>
    <row r="342" spans="1:2" hidden="1">
      <c r="A342" s="304" t="s">
        <v>781</v>
      </c>
      <c r="B342" s="307" t="s">
        <v>782</v>
      </c>
    </row>
    <row r="343" spans="1:2" hidden="1">
      <c r="A343" s="304" t="s">
        <v>783</v>
      </c>
      <c r="B343" s="307" t="s">
        <v>784</v>
      </c>
    </row>
    <row r="344" spans="1:2" hidden="1">
      <c r="A344" s="304" t="s">
        <v>787</v>
      </c>
      <c r="B344" s="307" t="s">
        <v>788</v>
      </c>
    </row>
    <row r="345" spans="1:2" hidden="1">
      <c r="A345" s="304" t="s">
        <v>789</v>
      </c>
      <c r="B345" s="307" t="s">
        <v>790</v>
      </c>
    </row>
    <row r="346" spans="1:2" hidden="1">
      <c r="A346" s="304" t="s">
        <v>791</v>
      </c>
      <c r="B346" s="307" t="s">
        <v>792</v>
      </c>
    </row>
    <row r="347" spans="1:2" hidden="1">
      <c r="A347" s="304" t="s">
        <v>793</v>
      </c>
      <c r="B347" s="307" t="s">
        <v>794</v>
      </c>
    </row>
    <row r="348" spans="1:2" hidden="1">
      <c r="A348" s="304" t="s">
        <v>785</v>
      </c>
      <c r="B348" s="307" t="s">
        <v>786</v>
      </c>
    </row>
    <row r="349" spans="1:2" hidden="1">
      <c r="A349" s="304" t="s">
        <v>795</v>
      </c>
      <c r="B349" s="307" t="s">
        <v>796</v>
      </c>
    </row>
    <row r="350" spans="1:2" hidden="1">
      <c r="A350" s="304" t="s">
        <v>770</v>
      </c>
      <c r="B350" s="307" t="s">
        <v>771</v>
      </c>
    </row>
    <row r="351" spans="1:2" hidden="1">
      <c r="A351" s="304" t="s">
        <v>797</v>
      </c>
      <c r="B351" s="307" t="s">
        <v>798</v>
      </c>
    </row>
    <row r="352" spans="1:2" hidden="1">
      <c r="A352" s="304" t="s">
        <v>740</v>
      </c>
      <c r="B352" s="307" t="s">
        <v>741</v>
      </c>
    </row>
    <row r="353" spans="1:2" hidden="1">
      <c r="A353" s="304" t="s">
        <v>775</v>
      </c>
      <c r="B353" s="307" t="s">
        <v>776</v>
      </c>
    </row>
    <row r="354" spans="1:2" hidden="1">
      <c r="A354" s="304" t="s">
        <v>799</v>
      </c>
      <c r="B354" s="307" t="s">
        <v>800</v>
      </c>
    </row>
    <row r="355" spans="1:2" hidden="1">
      <c r="A355" s="304" t="s">
        <v>642</v>
      </c>
      <c r="B355" s="307" t="s">
        <v>801</v>
      </c>
    </row>
    <row r="356" spans="1:2" hidden="1">
      <c r="A356" s="304" t="s">
        <v>772</v>
      </c>
      <c r="B356" s="307" t="s">
        <v>731</v>
      </c>
    </row>
    <row r="357" spans="1:2" hidden="1">
      <c r="A357" s="304" t="s">
        <v>793</v>
      </c>
      <c r="B357" s="307" t="s">
        <v>794</v>
      </c>
    </row>
    <row r="358" spans="1:2" hidden="1">
      <c r="A358" s="304" t="s">
        <v>789</v>
      </c>
      <c r="B358" s="307" t="s">
        <v>790</v>
      </c>
    </row>
    <row r="359" spans="1:2" hidden="1">
      <c r="A359" s="304" t="s">
        <v>791</v>
      </c>
      <c r="B359" s="307" t="s">
        <v>792</v>
      </c>
    </row>
    <row r="360" spans="1:2" hidden="1">
      <c r="A360" s="304" t="s">
        <v>802</v>
      </c>
      <c r="B360" s="305">
        <v>20650862000177</v>
      </c>
    </row>
    <row r="361" spans="1:2" hidden="1">
      <c r="A361" s="304" t="s">
        <v>803</v>
      </c>
      <c r="B361" s="307" t="s">
        <v>804</v>
      </c>
    </row>
    <row r="362" spans="1:2" hidden="1">
      <c r="A362" s="304" t="s">
        <v>805</v>
      </c>
      <c r="B362" s="307" t="s">
        <v>482</v>
      </c>
    </row>
    <row r="363" spans="1:2" hidden="1">
      <c r="A363" s="304" t="s">
        <v>806</v>
      </c>
      <c r="B363" s="307" t="s">
        <v>807</v>
      </c>
    </row>
    <row r="364" spans="1:2" hidden="1">
      <c r="A364" s="304" t="s">
        <v>808</v>
      </c>
      <c r="B364" s="307" t="s">
        <v>809</v>
      </c>
    </row>
    <row r="365" spans="1:2" hidden="1">
      <c r="A365" s="304" t="s">
        <v>810</v>
      </c>
      <c r="B365" s="307" t="s">
        <v>811</v>
      </c>
    </row>
    <row r="366" spans="1:2" hidden="1">
      <c r="A366" s="304" t="s">
        <v>812</v>
      </c>
      <c r="B366" s="307" t="s">
        <v>813</v>
      </c>
    </row>
    <row r="367" spans="1:2" hidden="1">
      <c r="A367" s="304" t="s">
        <v>814</v>
      </c>
      <c r="B367" s="305">
        <v>27721364000117</v>
      </c>
    </row>
    <row r="368" spans="1:2" hidden="1">
      <c r="A368" s="304" t="s">
        <v>815</v>
      </c>
      <c r="B368" s="305">
        <v>16637920000155</v>
      </c>
    </row>
    <row r="369" spans="1:2" hidden="1">
      <c r="A369" s="304" t="s">
        <v>816</v>
      </c>
      <c r="B369" s="307" t="s">
        <v>445</v>
      </c>
    </row>
    <row r="370" spans="1:2" hidden="1">
      <c r="A370" s="304" t="s">
        <v>817</v>
      </c>
      <c r="B370" s="305">
        <v>7366296000108</v>
      </c>
    </row>
    <row r="371" spans="1:2" hidden="1">
      <c r="A371" s="304" t="s">
        <v>818</v>
      </c>
      <c r="B371" s="307" t="s">
        <v>719</v>
      </c>
    </row>
    <row r="372" spans="1:2" hidden="1">
      <c r="A372" s="304" t="s">
        <v>819</v>
      </c>
      <c r="B372" s="307" t="s">
        <v>365</v>
      </c>
    </row>
    <row r="373" spans="1:2" hidden="1">
      <c r="A373" s="304" t="s">
        <v>820</v>
      </c>
      <c r="B373" s="307" t="s">
        <v>611</v>
      </c>
    </row>
    <row r="374" spans="1:2" hidden="1">
      <c r="A374" s="304" t="s">
        <v>821</v>
      </c>
      <c r="B374" s="307" t="s">
        <v>637</v>
      </c>
    </row>
    <row r="375" spans="1:2" hidden="1">
      <c r="A375" s="304" t="s">
        <v>822</v>
      </c>
      <c r="B375" s="305">
        <v>31027407000136</v>
      </c>
    </row>
    <row r="376" spans="1:2" hidden="1">
      <c r="A376" s="304" t="s">
        <v>823</v>
      </c>
      <c r="B376" s="307" t="s">
        <v>824</v>
      </c>
    </row>
    <row r="377" spans="1:2" hidden="1">
      <c r="A377" s="304" t="s">
        <v>825</v>
      </c>
      <c r="B377" s="307" t="s">
        <v>826</v>
      </c>
    </row>
    <row r="378" spans="1:2" hidden="1">
      <c r="A378" s="304" t="s">
        <v>827</v>
      </c>
      <c r="B378" s="307" t="s">
        <v>828</v>
      </c>
    </row>
    <row r="379" spans="1:2" hidden="1">
      <c r="A379" s="304" t="s">
        <v>829</v>
      </c>
      <c r="B379" s="307" t="s">
        <v>830</v>
      </c>
    </row>
    <row r="380" spans="1:2" hidden="1">
      <c r="A380" s="304" t="s">
        <v>831</v>
      </c>
      <c r="B380" s="307" t="s">
        <v>832</v>
      </c>
    </row>
    <row r="381" spans="1:2" hidden="1">
      <c r="A381" s="304" t="s">
        <v>833</v>
      </c>
      <c r="B381" s="307" t="s">
        <v>834</v>
      </c>
    </row>
    <row r="382" spans="1:2" hidden="1">
      <c r="A382" s="304" t="s">
        <v>835</v>
      </c>
      <c r="B382" s="307" t="s">
        <v>800</v>
      </c>
    </row>
    <row r="383" spans="1:2" hidden="1">
      <c r="A383" s="304" t="s">
        <v>836</v>
      </c>
      <c r="B383" s="307" t="s">
        <v>837</v>
      </c>
    </row>
    <row r="384" spans="1:2" hidden="1">
      <c r="A384" s="304" t="s">
        <v>838</v>
      </c>
      <c r="B384" s="307" t="s">
        <v>796</v>
      </c>
    </row>
    <row r="385" spans="1:2" hidden="1">
      <c r="A385" s="304" t="s">
        <v>839</v>
      </c>
      <c r="B385" s="307" t="s">
        <v>784</v>
      </c>
    </row>
    <row r="386" spans="1:2" hidden="1">
      <c r="A386" s="304" t="s">
        <v>840</v>
      </c>
      <c r="B386" s="307" t="s">
        <v>784</v>
      </c>
    </row>
    <row r="387" spans="1:2" hidden="1">
      <c r="A387" s="304" t="s">
        <v>841</v>
      </c>
      <c r="B387" s="307" t="s">
        <v>842</v>
      </c>
    </row>
    <row r="388" spans="1:2" hidden="1">
      <c r="A388" s="304" t="s">
        <v>843</v>
      </c>
      <c r="B388" s="307" t="s">
        <v>844</v>
      </c>
    </row>
    <row r="389" spans="1:2" hidden="1">
      <c r="A389" s="304" t="s">
        <v>829</v>
      </c>
      <c r="B389" s="307" t="s">
        <v>830</v>
      </c>
    </row>
    <row r="390" spans="1:2" hidden="1">
      <c r="A390" s="304" t="s">
        <v>845</v>
      </c>
      <c r="B390" s="307" t="s">
        <v>846</v>
      </c>
    </row>
    <row r="391" spans="1:2" hidden="1">
      <c r="A391" s="304" t="s">
        <v>766</v>
      </c>
      <c r="B391" s="307" t="s">
        <v>767</v>
      </c>
    </row>
    <row r="392" spans="1:2" hidden="1">
      <c r="A392" s="304" t="s">
        <v>839</v>
      </c>
      <c r="B392" s="307" t="s">
        <v>784</v>
      </c>
    </row>
    <row r="393" spans="1:2" hidden="1">
      <c r="A393" s="304" t="s">
        <v>789</v>
      </c>
      <c r="B393" s="307" t="s">
        <v>790</v>
      </c>
    </row>
    <row r="394" spans="1:2" hidden="1">
      <c r="A394" s="304" t="s">
        <v>758</v>
      </c>
      <c r="B394" s="307" t="s">
        <v>759</v>
      </c>
    </row>
    <row r="395" spans="1:2" hidden="1">
      <c r="A395" s="304" t="s">
        <v>839</v>
      </c>
      <c r="B395" s="307" t="s">
        <v>784</v>
      </c>
    </row>
    <row r="396" spans="1:2" hidden="1">
      <c r="A396" s="304" t="s">
        <v>762</v>
      </c>
      <c r="B396" s="307" t="s">
        <v>763</v>
      </c>
    </row>
    <row r="397" spans="1:2" hidden="1">
      <c r="A397" s="304" t="s">
        <v>752</v>
      </c>
      <c r="B397" s="307" t="s">
        <v>753</v>
      </c>
    </row>
    <row r="398" spans="1:2" hidden="1">
      <c r="A398" s="304" t="s">
        <v>768</v>
      </c>
      <c r="B398" s="307" t="s">
        <v>769</v>
      </c>
    </row>
    <row r="399" spans="1:2" hidden="1">
      <c r="A399" s="304" t="s">
        <v>847</v>
      </c>
      <c r="B399" s="307" t="s">
        <v>848</v>
      </c>
    </row>
    <row r="400" spans="1:2" hidden="1">
      <c r="A400" s="304" t="s">
        <v>785</v>
      </c>
      <c r="B400" s="307" t="s">
        <v>786</v>
      </c>
    </row>
    <row r="401" spans="1:2" hidden="1">
      <c r="A401" s="304" t="s">
        <v>744</v>
      </c>
      <c r="B401" s="307" t="s">
        <v>745</v>
      </c>
    </row>
    <row r="402" spans="1:2" hidden="1">
      <c r="A402" s="304" t="s">
        <v>777</v>
      </c>
      <c r="B402" s="307" t="s">
        <v>778</v>
      </c>
    </row>
    <row r="403" spans="1:2" hidden="1">
      <c r="A403" s="304" t="s">
        <v>789</v>
      </c>
      <c r="B403" s="307" t="s">
        <v>790</v>
      </c>
    </row>
    <row r="404" spans="1:2" hidden="1">
      <c r="A404" s="304" t="s">
        <v>736</v>
      </c>
      <c r="B404" s="307" t="s">
        <v>737</v>
      </c>
    </row>
    <row r="405" spans="1:2" hidden="1">
      <c r="A405" s="304" t="s">
        <v>738</v>
      </c>
      <c r="B405" s="307" t="s">
        <v>739</v>
      </c>
    </row>
    <row r="406" spans="1:2" hidden="1">
      <c r="A406" s="304" t="s">
        <v>849</v>
      </c>
      <c r="B406" s="307" t="s">
        <v>850</v>
      </c>
    </row>
    <row r="407" spans="1:2" hidden="1">
      <c r="A407" s="304" t="s">
        <v>851</v>
      </c>
      <c r="B407" s="307" t="s">
        <v>852</v>
      </c>
    </row>
    <row r="408" spans="1:2" hidden="1">
      <c r="A408" s="304" t="s">
        <v>853</v>
      </c>
      <c r="B408" s="307" t="s">
        <v>854</v>
      </c>
    </row>
    <row r="409" spans="1:2" hidden="1">
      <c r="A409" s="304" t="s">
        <v>829</v>
      </c>
      <c r="B409" s="307" t="s">
        <v>830</v>
      </c>
    </row>
    <row r="410" spans="1:2" hidden="1">
      <c r="A410" s="304" t="s">
        <v>736</v>
      </c>
      <c r="B410" s="307" t="s">
        <v>737</v>
      </c>
    </row>
    <row r="411" spans="1:2" hidden="1">
      <c r="A411" s="304" t="s">
        <v>855</v>
      </c>
      <c r="B411" s="307" t="s">
        <v>856</v>
      </c>
    </row>
    <row r="412" spans="1:2" hidden="1">
      <c r="A412" s="304" t="s">
        <v>857</v>
      </c>
      <c r="B412" s="307" t="s">
        <v>856</v>
      </c>
    </row>
    <row r="413" spans="1:2" hidden="1">
      <c r="A413" s="304" t="s">
        <v>858</v>
      </c>
      <c r="B413" s="307" t="s">
        <v>859</v>
      </c>
    </row>
    <row r="414" spans="1:2" hidden="1">
      <c r="A414" s="304" t="s">
        <v>860</v>
      </c>
      <c r="B414" s="307" t="s">
        <v>861</v>
      </c>
    </row>
    <row r="415" spans="1:2" hidden="1">
      <c r="A415" s="304" t="s">
        <v>862</v>
      </c>
      <c r="B415" s="307" t="s">
        <v>863</v>
      </c>
    </row>
    <row r="416" spans="1:2" hidden="1">
      <c r="A416" s="304" t="s">
        <v>864</v>
      </c>
      <c r="B416" s="307" t="s">
        <v>367</v>
      </c>
    </row>
    <row r="417" spans="1:2" hidden="1">
      <c r="A417" s="304" t="s">
        <v>865</v>
      </c>
      <c r="B417" s="307" t="s">
        <v>866</v>
      </c>
    </row>
    <row r="418" spans="1:2" hidden="1">
      <c r="A418" s="304" t="s">
        <v>867</v>
      </c>
      <c r="B418" s="307" t="s">
        <v>868</v>
      </c>
    </row>
    <row r="419" spans="1:2" hidden="1">
      <c r="A419" s="304" t="s">
        <v>869</v>
      </c>
      <c r="B419" s="307" t="s">
        <v>870</v>
      </c>
    </row>
    <row r="420" spans="1:2" hidden="1">
      <c r="A420" s="304" t="s">
        <v>871</v>
      </c>
      <c r="B420" s="307" t="s">
        <v>872</v>
      </c>
    </row>
    <row r="421" spans="1:2" hidden="1">
      <c r="A421" s="304" t="s">
        <v>869</v>
      </c>
      <c r="B421" s="307" t="s">
        <v>870</v>
      </c>
    </row>
    <row r="422" spans="1:2" hidden="1">
      <c r="A422" s="304" t="s">
        <v>873</v>
      </c>
      <c r="B422" s="307" t="s">
        <v>464</v>
      </c>
    </row>
    <row r="423" spans="1:2" hidden="1">
      <c r="A423" s="304" t="s">
        <v>874</v>
      </c>
      <c r="B423" s="307" t="s">
        <v>875</v>
      </c>
    </row>
    <row r="424" spans="1:2" hidden="1">
      <c r="A424" s="304" t="s">
        <v>876</v>
      </c>
      <c r="B424" s="307" t="s">
        <v>507</v>
      </c>
    </row>
    <row r="425" spans="1:2" hidden="1">
      <c r="A425" s="304" t="s">
        <v>877</v>
      </c>
      <c r="B425" s="307" t="s">
        <v>878</v>
      </c>
    </row>
    <row r="426" spans="1:2" hidden="1">
      <c r="A426" s="304" t="s">
        <v>879</v>
      </c>
      <c r="B426" s="307" t="s">
        <v>868</v>
      </c>
    </row>
    <row r="427" spans="1:2" hidden="1">
      <c r="A427" s="304" t="s">
        <v>598</v>
      </c>
      <c r="B427" s="307" t="s">
        <v>599</v>
      </c>
    </row>
    <row r="428" spans="1:2" hidden="1">
      <c r="A428" s="304" t="s">
        <v>880</v>
      </c>
      <c r="B428" s="307" t="s">
        <v>830</v>
      </c>
    </row>
    <row r="429" spans="1:2" hidden="1">
      <c r="A429" s="304" t="s">
        <v>881</v>
      </c>
      <c r="B429" s="305">
        <v>19349009000130</v>
      </c>
    </row>
    <row r="430" spans="1:2" hidden="1">
      <c r="A430" s="304" t="s">
        <v>882</v>
      </c>
      <c r="B430" s="307" t="s">
        <v>883</v>
      </c>
    </row>
    <row r="431" spans="1:2" hidden="1">
      <c r="A431" s="304" t="s">
        <v>884</v>
      </c>
      <c r="B431" s="307" t="s">
        <v>885</v>
      </c>
    </row>
    <row r="432" spans="1:2" hidden="1">
      <c r="A432" s="304" t="s">
        <v>886</v>
      </c>
      <c r="B432" s="307" t="s">
        <v>887</v>
      </c>
    </row>
    <row r="433" spans="1:2" hidden="1">
      <c r="A433" s="304" t="s">
        <v>888</v>
      </c>
      <c r="B433" s="307" t="s">
        <v>889</v>
      </c>
    </row>
    <row r="434" spans="1:2" hidden="1">
      <c r="A434" s="304" t="s">
        <v>890</v>
      </c>
      <c r="B434" s="307" t="s">
        <v>891</v>
      </c>
    </row>
    <row r="435" spans="1:2" hidden="1">
      <c r="A435" s="304" t="s">
        <v>892</v>
      </c>
      <c r="B435" s="307" t="s">
        <v>893</v>
      </c>
    </row>
    <row r="436" spans="1:2" hidden="1">
      <c r="A436" s="304" t="s">
        <v>867</v>
      </c>
      <c r="B436" s="307" t="s">
        <v>894</v>
      </c>
    </row>
    <row r="437" spans="1:2" hidden="1">
      <c r="A437" s="304" t="s">
        <v>386</v>
      </c>
      <c r="B437" s="307" t="s">
        <v>895</v>
      </c>
    </row>
    <row r="438" spans="1:2" hidden="1">
      <c r="A438" s="304" t="s">
        <v>795</v>
      </c>
      <c r="B438" s="307" t="s">
        <v>796</v>
      </c>
    </row>
    <row r="439" spans="1:2" hidden="1">
      <c r="A439" s="304" t="s">
        <v>766</v>
      </c>
      <c r="B439" s="307" t="s">
        <v>767</v>
      </c>
    </row>
    <row r="440" spans="1:2" hidden="1">
      <c r="A440" s="304" t="s">
        <v>896</v>
      </c>
      <c r="B440" s="307" t="s">
        <v>897</v>
      </c>
    </row>
    <row r="441" spans="1:2" hidden="1">
      <c r="A441" s="304" t="s">
        <v>880</v>
      </c>
      <c r="B441" s="307" t="s">
        <v>830</v>
      </c>
    </row>
    <row r="442" spans="1:2" hidden="1">
      <c r="A442" s="304" t="s">
        <v>898</v>
      </c>
      <c r="B442" s="307" t="s">
        <v>834</v>
      </c>
    </row>
    <row r="443" spans="1:2" hidden="1">
      <c r="A443" s="304" t="s">
        <v>899</v>
      </c>
      <c r="B443" s="305">
        <v>27721364000117</v>
      </c>
    </row>
    <row r="444" spans="1:2" hidden="1">
      <c r="A444" s="304" t="s">
        <v>900</v>
      </c>
      <c r="B444" s="307" t="s">
        <v>488</v>
      </c>
    </row>
    <row r="445" spans="1:2" hidden="1">
      <c r="A445" s="304" t="s">
        <v>901</v>
      </c>
      <c r="B445" s="307" t="s">
        <v>832</v>
      </c>
    </row>
    <row r="446" spans="1:2" hidden="1">
      <c r="A446" s="304" t="s">
        <v>902</v>
      </c>
      <c r="B446" s="307" t="s">
        <v>804</v>
      </c>
    </row>
    <row r="447" spans="1:2" hidden="1">
      <c r="A447" s="304" t="s">
        <v>903</v>
      </c>
      <c r="B447" s="307" t="s">
        <v>904</v>
      </c>
    </row>
    <row r="448" spans="1:2" hidden="1">
      <c r="A448" s="304" t="s">
        <v>905</v>
      </c>
      <c r="B448" s="307" t="s">
        <v>449</v>
      </c>
    </row>
    <row r="449" spans="1:2" hidden="1">
      <c r="A449" s="304" t="s">
        <v>906</v>
      </c>
      <c r="B449" s="305">
        <v>85822000112</v>
      </c>
    </row>
    <row r="450" spans="1:2" hidden="1">
      <c r="A450" s="304" t="s">
        <v>906</v>
      </c>
      <c r="B450" s="305">
        <v>85822000112</v>
      </c>
    </row>
    <row r="451" spans="1:2" hidden="1">
      <c r="A451" s="304" t="s">
        <v>907</v>
      </c>
      <c r="B451" s="307" t="s">
        <v>813</v>
      </c>
    </row>
    <row r="452" spans="1:2" hidden="1">
      <c r="A452" s="304" t="s">
        <v>907</v>
      </c>
      <c r="B452" s="307" t="s">
        <v>813</v>
      </c>
    </row>
    <row r="453" spans="1:2" hidden="1">
      <c r="A453" s="304" t="s">
        <v>908</v>
      </c>
      <c r="B453" s="307" t="s">
        <v>909</v>
      </c>
    </row>
    <row r="454" spans="1:2" hidden="1">
      <c r="A454" s="304" t="s">
        <v>910</v>
      </c>
      <c r="B454" s="307" t="s">
        <v>854</v>
      </c>
    </row>
    <row r="455" spans="1:2" hidden="1">
      <c r="A455" s="304" t="s">
        <v>911</v>
      </c>
      <c r="B455" s="307" t="s">
        <v>859</v>
      </c>
    </row>
    <row r="456" spans="1:2" hidden="1">
      <c r="A456" s="304" t="s">
        <v>912</v>
      </c>
      <c r="B456" s="307" t="s">
        <v>611</v>
      </c>
    </row>
    <row r="457" spans="1:2" hidden="1">
      <c r="A457" s="304" t="s">
        <v>913</v>
      </c>
      <c r="B457" s="305">
        <v>68583954000108</v>
      </c>
    </row>
    <row r="458" spans="1:2" hidden="1">
      <c r="A458" s="304" t="s">
        <v>914</v>
      </c>
      <c r="B458" s="307" t="s">
        <v>885</v>
      </c>
    </row>
    <row r="459" spans="1:2" hidden="1">
      <c r="A459" s="304" t="s">
        <v>915</v>
      </c>
      <c r="B459" s="307" t="s">
        <v>875</v>
      </c>
    </row>
    <row r="460" spans="1:2" hidden="1">
      <c r="A460" s="304" t="s">
        <v>916</v>
      </c>
      <c r="B460" s="307" t="s">
        <v>878</v>
      </c>
    </row>
    <row r="461" spans="1:2" hidden="1">
      <c r="A461" s="304" t="s">
        <v>877</v>
      </c>
      <c r="B461" s="307" t="s">
        <v>878</v>
      </c>
    </row>
    <row r="462" spans="1:2" hidden="1">
      <c r="A462" s="304" t="s">
        <v>917</v>
      </c>
      <c r="B462" s="305">
        <v>20650862000177</v>
      </c>
    </row>
    <row r="463" spans="1:2" hidden="1">
      <c r="A463" s="304" t="s">
        <v>918</v>
      </c>
      <c r="B463" s="307" t="s">
        <v>919</v>
      </c>
    </row>
    <row r="464" spans="1:2" hidden="1">
      <c r="A464" s="304" t="s">
        <v>920</v>
      </c>
      <c r="B464" s="307" t="s">
        <v>921</v>
      </c>
    </row>
    <row r="465" spans="1:2" hidden="1">
      <c r="A465" s="304" t="s">
        <v>922</v>
      </c>
      <c r="B465" s="307" t="s">
        <v>923</v>
      </c>
    </row>
    <row r="466" spans="1:2" hidden="1">
      <c r="A466" s="304" t="s">
        <v>924</v>
      </c>
      <c r="B466" s="307" t="s">
        <v>925</v>
      </c>
    </row>
    <row r="467" spans="1:2" hidden="1">
      <c r="A467" s="304" t="s">
        <v>926</v>
      </c>
      <c r="B467" s="307" t="s">
        <v>897</v>
      </c>
    </row>
    <row r="468" spans="1:2" hidden="1">
      <c r="A468" s="304" t="s">
        <v>908</v>
      </c>
      <c r="B468" s="307" t="s">
        <v>909</v>
      </c>
    </row>
    <row r="469" spans="1:2" hidden="1">
      <c r="A469" s="304" t="s">
        <v>927</v>
      </c>
      <c r="B469" s="307" t="s">
        <v>928</v>
      </c>
    </row>
    <row r="470" spans="1:2" hidden="1">
      <c r="A470" s="304" t="s">
        <v>929</v>
      </c>
      <c r="B470" s="307" t="s">
        <v>930</v>
      </c>
    </row>
    <row r="471" spans="1:2" hidden="1">
      <c r="A471" s="304" t="s">
        <v>908</v>
      </c>
      <c r="B471" s="307" t="s">
        <v>909</v>
      </c>
    </row>
    <row r="472" spans="1:2" hidden="1">
      <c r="A472" s="304" t="s">
        <v>918</v>
      </c>
      <c r="B472" s="307" t="s">
        <v>919</v>
      </c>
    </row>
    <row r="473" spans="1:2" hidden="1">
      <c r="A473" s="304" t="s">
        <v>931</v>
      </c>
      <c r="B473" s="307" t="s">
        <v>379</v>
      </c>
    </row>
    <row r="474" spans="1:2" hidden="1">
      <c r="A474" s="304" t="s">
        <v>932</v>
      </c>
      <c r="B474" s="307" t="s">
        <v>852</v>
      </c>
    </row>
    <row r="475" spans="1:2" hidden="1">
      <c r="A475" s="304" t="s">
        <v>933</v>
      </c>
      <c r="B475" s="307" t="s">
        <v>934</v>
      </c>
    </row>
    <row r="476" spans="1:2" hidden="1">
      <c r="A476" s="304" t="s">
        <v>935</v>
      </c>
      <c r="B476" s="307" t="s">
        <v>921</v>
      </c>
    </row>
    <row r="477" spans="1:2" hidden="1">
      <c r="A477" s="304" t="s">
        <v>936</v>
      </c>
      <c r="B477" s="307" t="s">
        <v>937</v>
      </c>
    </row>
    <row r="478" spans="1:2" hidden="1">
      <c r="A478" s="304" t="s">
        <v>938</v>
      </c>
      <c r="B478" s="307" t="s">
        <v>939</v>
      </c>
    </row>
    <row r="479" spans="1:2" hidden="1">
      <c r="A479" s="304" t="s">
        <v>940</v>
      </c>
      <c r="B479" s="307" t="s">
        <v>941</v>
      </c>
    </row>
    <row r="480" spans="1:2" hidden="1">
      <c r="A480" s="304" t="s">
        <v>942</v>
      </c>
      <c r="B480" s="307" t="s">
        <v>943</v>
      </c>
    </row>
    <row r="481" spans="1:2" hidden="1">
      <c r="A481" s="304" t="s">
        <v>944</v>
      </c>
      <c r="B481" s="307" t="s">
        <v>945</v>
      </c>
    </row>
    <row r="482" spans="1:2" hidden="1">
      <c r="A482" s="304" t="s">
        <v>946</v>
      </c>
      <c r="B482" s="307" t="s">
        <v>947</v>
      </c>
    </row>
    <row r="483" spans="1:2" hidden="1">
      <c r="A483" s="304" t="s">
        <v>948</v>
      </c>
      <c r="B483" s="307" t="s">
        <v>949</v>
      </c>
    </row>
    <row r="484" spans="1:2" hidden="1">
      <c r="A484" s="304" t="s">
        <v>948</v>
      </c>
      <c r="B484" s="307" t="s">
        <v>949</v>
      </c>
    </row>
    <row r="485" spans="1:2" hidden="1">
      <c r="A485" s="304" t="s">
        <v>950</v>
      </c>
      <c r="B485" s="307" t="s">
        <v>951</v>
      </c>
    </row>
    <row r="486" spans="1:2" hidden="1">
      <c r="A486" s="304" t="s">
        <v>952</v>
      </c>
      <c r="B486" s="307" t="s">
        <v>953</v>
      </c>
    </row>
    <row r="487" spans="1:2" hidden="1">
      <c r="A487" s="304" t="s">
        <v>954</v>
      </c>
      <c r="B487" s="307" t="s">
        <v>955</v>
      </c>
    </row>
    <row r="488" spans="1:2" hidden="1">
      <c r="A488" s="304" t="s">
        <v>956</v>
      </c>
      <c r="B488" s="307" t="s">
        <v>957</v>
      </c>
    </row>
    <row r="489" spans="1:2" hidden="1">
      <c r="A489" s="304" t="s">
        <v>958</v>
      </c>
      <c r="B489" s="307" t="s">
        <v>959</v>
      </c>
    </row>
    <row r="490" spans="1:2" hidden="1">
      <c r="A490" s="304" t="s">
        <v>960</v>
      </c>
      <c r="B490" s="307" t="s">
        <v>961</v>
      </c>
    </row>
    <row r="491" spans="1:2" hidden="1">
      <c r="A491" s="304" t="s">
        <v>962</v>
      </c>
      <c r="B491" s="307" t="s">
        <v>963</v>
      </c>
    </row>
    <row r="492" spans="1:2" hidden="1">
      <c r="A492" s="304" t="s">
        <v>964</v>
      </c>
      <c r="B492" s="307" t="s">
        <v>965</v>
      </c>
    </row>
    <row r="493" spans="1:2" hidden="1">
      <c r="A493" s="304" t="s">
        <v>966</v>
      </c>
      <c r="B493" s="307" t="s">
        <v>967</v>
      </c>
    </row>
    <row r="494" spans="1:2" hidden="1">
      <c r="A494" s="304" t="s">
        <v>968</v>
      </c>
      <c r="B494" s="307" t="s">
        <v>969</v>
      </c>
    </row>
    <row r="495" spans="1:2" hidden="1">
      <c r="A495" s="304" t="s">
        <v>970</v>
      </c>
      <c r="B495" s="307" t="s">
        <v>971</v>
      </c>
    </row>
    <row r="496" spans="1:2" hidden="1">
      <c r="A496" s="304" t="s">
        <v>972</v>
      </c>
      <c r="B496" s="307" t="s">
        <v>973</v>
      </c>
    </row>
    <row r="497" spans="1:2" hidden="1">
      <c r="A497" s="304" t="s">
        <v>974</v>
      </c>
      <c r="B497" s="307" t="s">
        <v>975</v>
      </c>
    </row>
    <row r="498" spans="1:2" hidden="1">
      <c r="A498" s="304" t="s">
        <v>976</v>
      </c>
      <c r="B498" s="307" t="s">
        <v>977</v>
      </c>
    </row>
    <row r="499" spans="1:2" hidden="1">
      <c r="A499" s="304" t="s">
        <v>978</v>
      </c>
      <c r="B499" s="307" t="s">
        <v>979</v>
      </c>
    </row>
    <row r="500" spans="1:2" hidden="1">
      <c r="A500" s="304" t="s">
        <v>980</v>
      </c>
      <c r="B500" s="307" t="s">
        <v>981</v>
      </c>
    </row>
    <row r="501" spans="1:2" hidden="1">
      <c r="A501" s="304" t="s">
        <v>982</v>
      </c>
      <c r="B501" s="307" t="s">
        <v>983</v>
      </c>
    </row>
    <row r="502" spans="1:2" hidden="1">
      <c r="A502" s="304" t="s">
        <v>984</v>
      </c>
      <c r="B502" s="307" t="s">
        <v>983</v>
      </c>
    </row>
    <row r="503" spans="1:2" hidden="1">
      <c r="A503" s="304" t="s">
        <v>985</v>
      </c>
      <c r="B503" s="307" t="s">
        <v>986</v>
      </c>
    </row>
    <row r="504" spans="1:2" hidden="1">
      <c r="A504" s="304" t="s">
        <v>987</v>
      </c>
      <c r="B504" s="307" t="s">
        <v>988</v>
      </c>
    </row>
    <row r="505" spans="1:2" hidden="1">
      <c r="A505" s="304" t="s">
        <v>989</v>
      </c>
      <c r="B505" s="307" t="s">
        <v>990</v>
      </c>
    </row>
    <row r="506" spans="1:2" hidden="1">
      <c r="A506" s="304" t="s">
        <v>991</v>
      </c>
      <c r="B506" s="307" t="s">
        <v>992</v>
      </c>
    </row>
    <row r="507" spans="1:2" hidden="1">
      <c r="A507" s="304" t="s">
        <v>993</v>
      </c>
      <c r="B507" s="307" t="s">
        <v>994</v>
      </c>
    </row>
    <row r="508" spans="1:2" hidden="1">
      <c r="A508" s="304" t="s">
        <v>995</v>
      </c>
      <c r="B508" s="307" t="s">
        <v>996</v>
      </c>
    </row>
    <row r="509" spans="1:2" hidden="1">
      <c r="A509" s="304" t="s">
        <v>997</v>
      </c>
      <c r="B509" s="307" t="s">
        <v>998</v>
      </c>
    </row>
    <row r="510" spans="1:2" hidden="1">
      <c r="A510" s="304" t="s">
        <v>999</v>
      </c>
      <c r="B510" s="307" t="s">
        <v>1000</v>
      </c>
    </row>
    <row r="511" spans="1:2" hidden="1">
      <c r="A511" s="304" t="s">
        <v>1001</v>
      </c>
      <c r="B511" s="307" t="s">
        <v>1002</v>
      </c>
    </row>
    <row r="512" spans="1:2" hidden="1">
      <c r="A512" s="304" t="s">
        <v>1003</v>
      </c>
      <c r="B512" s="307" t="s">
        <v>1004</v>
      </c>
    </row>
    <row r="513" spans="1:2" hidden="1">
      <c r="A513" s="304" t="s">
        <v>1005</v>
      </c>
      <c r="B513" s="307" t="s">
        <v>1006</v>
      </c>
    </row>
    <row r="514" spans="1:2" hidden="1">
      <c r="A514" s="304" t="s">
        <v>1007</v>
      </c>
      <c r="B514" s="307" t="s">
        <v>1008</v>
      </c>
    </row>
    <row r="515" spans="1:2" hidden="1">
      <c r="A515" s="304" t="s">
        <v>1009</v>
      </c>
      <c r="B515" s="307" t="s">
        <v>1010</v>
      </c>
    </row>
    <row r="516" spans="1:2" hidden="1">
      <c r="A516" s="304" t="s">
        <v>1011</v>
      </c>
      <c r="B516" s="307" t="s">
        <v>1012</v>
      </c>
    </row>
    <row r="517" spans="1:2" hidden="1">
      <c r="A517" s="304" t="s">
        <v>1013</v>
      </c>
      <c r="B517" s="307" t="s">
        <v>1014</v>
      </c>
    </row>
    <row r="518" spans="1:2" hidden="1">
      <c r="A518" s="304" t="s">
        <v>1015</v>
      </c>
      <c r="B518" s="307" t="s">
        <v>1016</v>
      </c>
    </row>
    <row r="519" spans="1:2" hidden="1">
      <c r="A519" s="304" t="s">
        <v>1017</v>
      </c>
      <c r="B519" s="307" t="s">
        <v>1018</v>
      </c>
    </row>
    <row r="520" spans="1:2" hidden="1">
      <c r="A520" s="304" t="s">
        <v>1019</v>
      </c>
      <c r="B520" s="307" t="s">
        <v>1020</v>
      </c>
    </row>
    <row r="521" spans="1:2" hidden="1">
      <c r="A521" s="304" t="s">
        <v>1021</v>
      </c>
      <c r="B521" s="307" t="s">
        <v>1022</v>
      </c>
    </row>
    <row r="522" spans="1:2" hidden="1">
      <c r="A522" s="304" t="s">
        <v>1023</v>
      </c>
      <c r="B522" s="307" t="s">
        <v>1024</v>
      </c>
    </row>
    <row r="523" spans="1:2" hidden="1">
      <c r="A523" s="304" t="s">
        <v>1025</v>
      </c>
      <c r="B523" s="307" t="s">
        <v>1026</v>
      </c>
    </row>
    <row r="524" spans="1:2" hidden="1">
      <c r="A524" s="304" t="s">
        <v>1027</v>
      </c>
      <c r="B524" s="307" t="s">
        <v>1028</v>
      </c>
    </row>
    <row r="525" spans="1:2" hidden="1">
      <c r="A525" s="304" t="s">
        <v>1029</v>
      </c>
      <c r="B525" s="307" t="s">
        <v>1030</v>
      </c>
    </row>
    <row r="526" spans="1:2" hidden="1">
      <c r="A526" s="304" t="s">
        <v>1031</v>
      </c>
      <c r="B526" s="307" t="s">
        <v>1032</v>
      </c>
    </row>
    <row r="527" spans="1:2" hidden="1">
      <c r="A527" s="304" t="s">
        <v>1033</v>
      </c>
      <c r="B527" s="307" t="s">
        <v>1034</v>
      </c>
    </row>
    <row r="528" spans="1:2" hidden="1">
      <c r="A528" s="304" t="s">
        <v>1035</v>
      </c>
      <c r="B528" s="307" t="s">
        <v>1036</v>
      </c>
    </row>
    <row r="529" spans="1:2" hidden="1">
      <c r="A529" s="304" t="s">
        <v>1037</v>
      </c>
      <c r="B529" s="307" t="s">
        <v>1038</v>
      </c>
    </row>
    <row r="530" spans="1:2" hidden="1">
      <c r="A530" s="304" t="s">
        <v>1039</v>
      </c>
      <c r="B530" s="307" t="s">
        <v>1040</v>
      </c>
    </row>
    <row r="531" spans="1:2" hidden="1">
      <c r="A531" s="304" t="s">
        <v>1041</v>
      </c>
      <c r="B531" s="307" t="s">
        <v>1042</v>
      </c>
    </row>
    <row r="532" spans="1:2" hidden="1">
      <c r="A532" s="304" t="s">
        <v>942</v>
      </c>
      <c r="B532" s="307" t="s">
        <v>943</v>
      </c>
    </row>
    <row r="533" spans="1:2" hidden="1">
      <c r="A533" s="304" t="s">
        <v>1043</v>
      </c>
      <c r="B533" s="307" t="s">
        <v>1044</v>
      </c>
    </row>
    <row r="534" spans="1:2" hidden="1">
      <c r="A534" s="304" t="s">
        <v>1011</v>
      </c>
      <c r="B534" s="307" t="s">
        <v>1012</v>
      </c>
    </row>
    <row r="535" spans="1:2" hidden="1">
      <c r="A535" s="304" t="s">
        <v>993</v>
      </c>
      <c r="B535" s="307" t="s">
        <v>994</v>
      </c>
    </row>
    <row r="536" spans="1:2" hidden="1">
      <c r="A536" s="304" t="s">
        <v>1045</v>
      </c>
      <c r="B536" s="307" t="s">
        <v>1046</v>
      </c>
    </row>
    <row r="537" spans="1:2" hidden="1">
      <c r="A537" s="304" t="s">
        <v>1369</v>
      </c>
      <c r="B537" s="307" t="s">
        <v>1073</v>
      </c>
    </row>
    <row r="538" spans="1:2" hidden="1">
      <c r="A538" s="304" t="s">
        <v>1047</v>
      </c>
      <c r="B538" s="307" t="s">
        <v>1048</v>
      </c>
    </row>
    <row r="539" spans="1:2" hidden="1">
      <c r="A539" s="304" t="s">
        <v>1045</v>
      </c>
      <c r="B539" s="307" t="s">
        <v>1046</v>
      </c>
    </row>
    <row r="540" spans="1:2" hidden="1">
      <c r="A540" s="304" t="s">
        <v>1049</v>
      </c>
      <c r="B540" s="310" t="s">
        <v>1050</v>
      </c>
    </row>
    <row r="541" spans="1:2" hidden="1">
      <c r="A541" s="304" t="s">
        <v>1051</v>
      </c>
      <c r="B541" s="310" t="s">
        <v>1052</v>
      </c>
    </row>
    <row r="542" spans="1:2" hidden="1">
      <c r="A542" s="304" t="s">
        <v>1053</v>
      </c>
      <c r="B542" s="310" t="s">
        <v>1054</v>
      </c>
    </row>
    <row r="543" spans="1:2" hidden="1">
      <c r="A543" s="304" t="s">
        <v>1055</v>
      </c>
      <c r="B543" s="310" t="s">
        <v>1056</v>
      </c>
    </row>
    <row r="544" spans="1:2" hidden="1">
      <c r="A544" s="304" t="s">
        <v>1057</v>
      </c>
      <c r="B544" s="310" t="s">
        <v>1058</v>
      </c>
    </row>
    <row r="545" spans="1:2" hidden="1">
      <c r="A545" s="304" t="s">
        <v>1059</v>
      </c>
      <c r="B545" s="310" t="s">
        <v>1060</v>
      </c>
    </row>
    <row r="546" spans="1:2" hidden="1">
      <c r="A546" s="304" t="s">
        <v>1061</v>
      </c>
      <c r="B546" s="310" t="s">
        <v>1062</v>
      </c>
    </row>
    <row r="547" spans="1:2" hidden="1">
      <c r="A547" s="304" t="s">
        <v>1063</v>
      </c>
      <c r="B547" s="310" t="s">
        <v>1064</v>
      </c>
    </row>
    <row r="548" spans="1:2" hidden="1">
      <c r="A548" s="304" t="s">
        <v>1065</v>
      </c>
      <c r="B548" s="310" t="s">
        <v>1066</v>
      </c>
    </row>
    <row r="549" spans="1:2" hidden="1">
      <c r="A549" s="304" t="s">
        <v>1067</v>
      </c>
      <c r="B549" s="307" t="s">
        <v>1068</v>
      </c>
    </row>
    <row r="550" spans="1:2" hidden="1">
      <c r="A550" s="304" t="s">
        <v>1069</v>
      </c>
      <c r="B550" s="311" t="s">
        <v>1070</v>
      </c>
    </row>
    <row r="551" spans="1:2" hidden="1">
      <c r="A551" s="304" t="s">
        <v>1071</v>
      </c>
      <c r="B551" s="312" t="s">
        <v>1072</v>
      </c>
    </row>
    <row r="552" spans="1:2" hidden="1">
      <c r="A552" s="304" t="s">
        <v>1045</v>
      </c>
      <c r="B552" s="307" t="s">
        <v>1046</v>
      </c>
    </row>
    <row r="553" spans="1:2" hidden="1">
      <c r="A553" s="304" t="s">
        <v>1074</v>
      </c>
      <c r="B553" s="307" t="s">
        <v>1075</v>
      </c>
    </row>
    <row r="554" spans="1:2" hidden="1">
      <c r="A554" s="304" t="s">
        <v>1577</v>
      </c>
      <c r="B554" s="307" t="s">
        <v>1077</v>
      </c>
    </row>
    <row r="555" spans="1:2" hidden="1">
      <c r="A555" s="304" t="s">
        <v>1078</v>
      </c>
      <c r="B555" s="307" t="s">
        <v>1079</v>
      </c>
    </row>
    <row r="556" spans="1:2" hidden="1">
      <c r="A556" s="304" t="s">
        <v>1080</v>
      </c>
      <c r="B556" s="307" t="s">
        <v>1081</v>
      </c>
    </row>
    <row r="557" spans="1:2" hidden="1">
      <c r="A557" s="304" t="s">
        <v>1082</v>
      </c>
      <c r="B557" s="307" t="s">
        <v>1083</v>
      </c>
    </row>
    <row r="558" spans="1:2" hidden="1">
      <c r="A558" s="304" t="s">
        <v>1084</v>
      </c>
      <c r="B558" s="307" t="s">
        <v>1085</v>
      </c>
    </row>
    <row r="559" spans="1:2" hidden="1">
      <c r="A559" s="304" t="s">
        <v>1086</v>
      </c>
      <c r="B559" s="307" t="s">
        <v>1087</v>
      </c>
    </row>
    <row r="560" spans="1:2" hidden="1">
      <c r="A560" s="304" t="s">
        <v>1088</v>
      </c>
      <c r="B560" s="307" t="s">
        <v>1089</v>
      </c>
    </row>
    <row r="561" spans="1:2" hidden="1">
      <c r="A561" s="304" t="s">
        <v>1090</v>
      </c>
      <c r="B561" s="307" t="s">
        <v>1091</v>
      </c>
    </row>
    <row r="562" spans="1:2" hidden="1">
      <c r="A562" s="304" t="s">
        <v>1092</v>
      </c>
      <c r="B562" s="307" t="s">
        <v>1093</v>
      </c>
    </row>
    <row r="563" spans="1:2" hidden="1">
      <c r="A563" s="304" t="s">
        <v>1094</v>
      </c>
      <c r="B563" s="307" t="s">
        <v>1095</v>
      </c>
    </row>
    <row r="564" spans="1:2" hidden="1">
      <c r="A564" s="304" t="s">
        <v>1096</v>
      </c>
      <c r="B564" s="307" t="s">
        <v>1097</v>
      </c>
    </row>
    <row r="565" spans="1:2" hidden="1">
      <c r="A565" s="304" t="s">
        <v>1098</v>
      </c>
      <c r="B565" s="307" t="s">
        <v>1099</v>
      </c>
    </row>
    <row r="566" spans="1:2" hidden="1">
      <c r="A566" s="304" t="s">
        <v>1100</v>
      </c>
      <c r="B566" s="307" t="s">
        <v>1101</v>
      </c>
    </row>
    <row r="567" spans="1:2" hidden="1">
      <c r="A567" s="304" t="s">
        <v>1102</v>
      </c>
      <c r="B567" s="307" t="s">
        <v>441</v>
      </c>
    </row>
    <row r="568" spans="1:2" hidden="1">
      <c r="A568" s="304" t="s">
        <v>1103</v>
      </c>
      <c r="B568" s="307" t="s">
        <v>1104</v>
      </c>
    </row>
    <row r="569" spans="1:2" hidden="1">
      <c r="A569" s="304" t="s">
        <v>1105</v>
      </c>
      <c r="B569" s="307" t="s">
        <v>1106</v>
      </c>
    </row>
    <row r="570" spans="1:2" hidden="1">
      <c r="A570" s="304" t="s">
        <v>1107</v>
      </c>
      <c r="B570" s="307" t="s">
        <v>1108</v>
      </c>
    </row>
    <row r="571" spans="1:2" hidden="1">
      <c r="A571" s="304" t="s">
        <v>1109</v>
      </c>
      <c r="B571" s="307" t="s">
        <v>1110</v>
      </c>
    </row>
    <row r="572" spans="1:2" hidden="1">
      <c r="A572" s="304" t="s">
        <v>1111</v>
      </c>
      <c r="B572" s="307" t="s">
        <v>1112</v>
      </c>
    </row>
    <row r="573" spans="1:2" hidden="1">
      <c r="A573" s="304" t="s">
        <v>1113</v>
      </c>
      <c r="B573" s="307" t="s">
        <v>1114</v>
      </c>
    </row>
    <row r="574" spans="1:2" hidden="1">
      <c r="A574" s="304" t="s">
        <v>1115</v>
      </c>
      <c r="B574" s="307" t="s">
        <v>1116</v>
      </c>
    </row>
    <row r="575" spans="1:2" hidden="1">
      <c r="A575" s="304" t="s">
        <v>1117</v>
      </c>
      <c r="B575" s="307" t="s">
        <v>1118</v>
      </c>
    </row>
    <row r="576" spans="1:2" hidden="1">
      <c r="A576" s="304" t="s">
        <v>1119</v>
      </c>
      <c r="B576" s="307" t="s">
        <v>1120</v>
      </c>
    </row>
    <row r="577" spans="1:2" hidden="1">
      <c r="A577" s="304" t="s">
        <v>1121</v>
      </c>
      <c r="B577" s="307" t="s">
        <v>1122</v>
      </c>
    </row>
    <row r="578" spans="1:2" hidden="1">
      <c r="A578" s="304" t="s">
        <v>1123</v>
      </c>
      <c r="B578" s="307" t="s">
        <v>1124</v>
      </c>
    </row>
    <row r="579" spans="1:2" hidden="1">
      <c r="A579" s="304" t="s">
        <v>1125</v>
      </c>
      <c r="B579" s="307" t="s">
        <v>1126</v>
      </c>
    </row>
    <row r="580" spans="1:2" hidden="1">
      <c r="A580" s="304" t="s">
        <v>1127</v>
      </c>
      <c r="B580" s="307" t="s">
        <v>1128</v>
      </c>
    </row>
    <row r="581" spans="1:2" hidden="1">
      <c r="A581" s="304" t="s">
        <v>1129</v>
      </c>
      <c r="B581" s="307" t="s">
        <v>1130</v>
      </c>
    </row>
    <row r="582" spans="1:2" hidden="1">
      <c r="A582" s="304" t="s">
        <v>1131</v>
      </c>
      <c r="B582" s="307" t="s">
        <v>1132</v>
      </c>
    </row>
    <row r="583" spans="1:2" hidden="1">
      <c r="A583" s="304" t="s">
        <v>1133</v>
      </c>
      <c r="B583" s="307" t="s">
        <v>1578</v>
      </c>
    </row>
    <row r="584" spans="1:2" hidden="1">
      <c r="A584" s="304" t="s">
        <v>1134</v>
      </c>
      <c r="B584" s="307" t="s">
        <v>1135</v>
      </c>
    </row>
    <row r="585" spans="1:2" hidden="1">
      <c r="A585" s="304" t="s">
        <v>991</v>
      </c>
      <c r="B585" s="307" t="s">
        <v>996</v>
      </c>
    </row>
    <row r="586" spans="1:2" hidden="1">
      <c r="A586" s="304" t="s">
        <v>1136</v>
      </c>
      <c r="B586" s="307" t="s">
        <v>1012</v>
      </c>
    </row>
    <row r="587" spans="1:2" hidden="1">
      <c r="A587" s="304" t="s">
        <v>1137</v>
      </c>
      <c r="B587" s="307" t="s">
        <v>996</v>
      </c>
    </row>
    <row r="588" spans="1:2" hidden="1">
      <c r="A588" s="304" t="s">
        <v>907</v>
      </c>
      <c r="B588" s="307" t="s">
        <v>813</v>
      </c>
    </row>
    <row r="589" spans="1:2" hidden="1">
      <c r="A589" s="304" t="s">
        <v>952</v>
      </c>
      <c r="B589" s="307" t="s">
        <v>953</v>
      </c>
    </row>
    <row r="590" spans="1:2" hidden="1">
      <c r="A590" s="304" t="s">
        <v>956</v>
      </c>
      <c r="B590" s="307" t="s">
        <v>957</v>
      </c>
    </row>
    <row r="591" spans="1:2" hidden="1">
      <c r="A591" s="304" t="s">
        <v>958</v>
      </c>
      <c r="B591" s="307" t="s">
        <v>959</v>
      </c>
    </row>
    <row r="592" spans="1:2" hidden="1">
      <c r="A592" s="304" t="s">
        <v>1138</v>
      </c>
      <c r="B592" s="307" t="s">
        <v>1139</v>
      </c>
    </row>
    <row r="593" spans="1:2" hidden="1">
      <c r="A593" s="304" t="s">
        <v>1140</v>
      </c>
      <c r="B593" s="307" t="s">
        <v>963</v>
      </c>
    </row>
    <row r="594" spans="1:2" hidden="1">
      <c r="A594" s="304" t="s">
        <v>1141</v>
      </c>
      <c r="B594" s="307" t="s">
        <v>969</v>
      </c>
    </row>
    <row r="595" spans="1:2" hidden="1">
      <c r="A595" s="304" t="s">
        <v>1142</v>
      </c>
      <c r="B595" s="307" t="s">
        <v>1143</v>
      </c>
    </row>
    <row r="596" spans="1:2" hidden="1">
      <c r="A596" s="304" t="s">
        <v>970</v>
      </c>
      <c r="B596" s="307" t="s">
        <v>971</v>
      </c>
    </row>
    <row r="597" spans="1:2" hidden="1">
      <c r="A597" s="304" t="s">
        <v>1144</v>
      </c>
      <c r="B597" s="307" t="s">
        <v>979</v>
      </c>
    </row>
    <row r="598" spans="1:2" hidden="1">
      <c r="A598" s="304" t="s">
        <v>1041</v>
      </c>
      <c r="B598" s="307" t="s">
        <v>1042</v>
      </c>
    </row>
    <row r="599" spans="1:2" hidden="1">
      <c r="A599" s="304" t="s">
        <v>982</v>
      </c>
      <c r="B599" s="307" t="s">
        <v>983</v>
      </c>
    </row>
    <row r="600" spans="1:2" hidden="1">
      <c r="A600" s="304" t="s">
        <v>987</v>
      </c>
      <c r="B600" s="307" t="s">
        <v>988</v>
      </c>
    </row>
    <row r="601" spans="1:2" hidden="1">
      <c r="A601" s="304" t="s">
        <v>989</v>
      </c>
      <c r="B601" s="307" t="s">
        <v>990</v>
      </c>
    </row>
    <row r="602" spans="1:2" hidden="1">
      <c r="A602" s="304" t="s">
        <v>1145</v>
      </c>
      <c r="B602" s="307" t="s">
        <v>1146</v>
      </c>
    </row>
    <row r="603" spans="1:2" hidden="1">
      <c r="A603" s="304" t="s">
        <v>1147</v>
      </c>
      <c r="B603" s="307" t="s">
        <v>1148</v>
      </c>
    </row>
    <row r="604" spans="1:2" hidden="1">
      <c r="A604" s="304" t="s">
        <v>1011</v>
      </c>
      <c r="B604" s="307" t="s">
        <v>1012</v>
      </c>
    </row>
    <row r="605" spans="1:2" hidden="1">
      <c r="A605" s="304" t="s">
        <v>985</v>
      </c>
      <c r="B605" s="307" t="s">
        <v>986</v>
      </c>
    </row>
    <row r="606" spans="1:2" hidden="1">
      <c r="A606" s="304" t="s">
        <v>1149</v>
      </c>
      <c r="B606" s="307" t="s">
        <v>1016</v>
      </c>
    </row>
    <row r="607" spans="1:2" hidden="1">
      <c r="A607" s="304" t="s">
        <v>1021</v>
      </c>
      <c r="B607" s="307" t="s">
        <v>1022</v>
      </c>
    </row>
    <row r="608" spans="1:2" hidden="1">
      <c r="A608" s="304" t="s">
        <v>1035</v>
      </c>
      <c r="B608" s="307" t="s">
        <v>1036</v>
      </c>
    </row>
    <row r="609" spans="1:2" hidden="1">
      <c r="A609" s="304" t="s">
        <v>1029</v>
      </c>
      <c r="B609" s="307" t="s">
        <v>1030</v>
      </c>
    </row>
    <row r="610" spans="1:2" hidden="1">
      <c r="A610" s="304" t="s">
        <v>1037</v>
      </c>
      <c r="B610" s="307" t="s">
        <v>1150</v>
      </c>
    </row>
    <row r="611" spans="1:2" hidden="1">
      <c r="A611" s="304" t="s">
        <v>1113</v>
      </c>
      <c r="B611" s="307" t="s">
        <v>1114</v>
      </c>
    </row>
    <row r="612" spans="1:2" hidden="1">
      <c r="A612" s="304" t="s">
        <v>1151</v>
      </c>
      <c r="B612" s="307" t="s">
        <v>1152</v>
      </c>
    </row>
    <row r="613" spans="1:2" hidden="1">
      <c r="A613" s="304" t="s">
        <v>1003</v>
      </c>
      <c r="B613" s="307" t="s">
        <v>1004</v>
      </c>
    </row>
    <row r="614" spans="1:2" hidden="1">
      <c r="A614" s="304" t="s">
        <v>1153</v>
      </c>
      <c r="B614" s="307" t="s">
        <v>1040</v>
      </c>
    </row>
    <row r="615" spans="1:2" hidden="1">
      <c r="A615" s="304" t="s">
        <v>1154</v>
      </c>
      <c r="B615" s="307" t="s">
        <v>1155</v>
      </c>
    </row>
    <row r="616" spans="1:2" hidden="1">
      <c r="A616" s="304" t="s">
        <v>1156</v>
      </c>
      <c r="B616" s="307" t="s">
        <v>1157</v>
      </c>
    </row>
    <row r="617" spans="1:2" hidden="1">
      <c r="A617" s="304" t="s">
        <v>948</v>
      </c>
      <c r="B617" s="307" t="s">
        <v>949</v>
      </c>
    </row>
    <row r="618" spans="1:2" hidden="1">
      <c r="A618" s="304" t="s">
        <v>980</v>
      </c>
      <c r="B618" s="307" t="s">
        <v>981</v>
      </c>
    </row>
    <row r="619" spans="1:2" hidden="1">
      <c r="A619" s="304" t="s">
        <v>1105</v>
      </c>
      <c r="B619" s="307" t="s">
        <v>1106</v>
      </c>
    </row>
    <row r="620" spans="1:2" hidden="1">
      <c r="A620" s="304" t="s">
        <v>1158</v>
      </c>
      <c r="B620" s="307" t="s">
        <v>1159</v>
      </c>
    </row>
    <row r="621" spans="1:2" hidden="1">
      <c r="A621" s="304" t="s">
        <v>944</v>
      </c>
      <c r="B621" s="307" t="s">
        <v>945</v>
      </c>
    </row>
    <row r="622" spans="1:2" hidden="1">
      <c r="A622" s="304" t="s">
        <v>1160</v>
      </c>
      <c r="B622" s="307" t="s">
        <v>1161</v>
      </c>
    </row>
    <row r="623" spans="1:2" hidden="1">
      <c r="A623" s="304" t="s">
        <v>1045</v>
      </c>
      <c r="B623" s="307" t="s">
        <v>1046</v>
      </c>
    </row>
    <row r="624" spans="1:2" hidden="1">
      <c r="A624" s="304" t="s">
        <v>1082</v>
      </c>
      <c r="B624" s="307" t="s">
        <v>1083</v>
      </c>
    </row>
    <row r="625" spans="1:2" hidden="1">
      <c r="A625" s="304" t="s">
        <v>1162</v>
      </c>
      <c r="B625" s="307" t="s">
        <v>1163</v>
      </c>
    </row>
    <row r="626" spans="1:2" hidden="1">
      <c r="A626" s="304" t="s">
        <v>1579</v>
      </c>
      <c r="B626" s="307" t="s">
        <v>1165</v>
      </c>
    </row>
    <row r="627" spans="1:2" hidden="1">
      <c r="A627" s="304" t="s">
        <v>1166</v>
      </c>
      <c r="B627" s="307" t="s">
        <v>1167</v>
      </c>
    </row>
    <row r="628" spans="1:2" hidden="1">
      <c r="A628" s="304" t="s">
        <v>1168</v>
      </c>
      <c r="B628" s="307" t="s">
        <v>1169</v>
      </c>
    </row>
    <row r="629" spans="1:2" hidden="1">
      <c r="A629" s="304" t="s">
        <v>1170</v>
      </c>
      <c r="B629" s="310" t="s">
        <v>1054</v>
      </c>
    </row>
    <row r="630" spans="1:2" hidden="1">
      <c r="A630" s="304" t="s">
        <v>1171</v>
      </c>
      <c r="B630" s="307" t="s">
        <v>1167</v>
      </c>
    </row>
    <row r="631" spans="1:2" hidden="1">
      <c r="A631" s="304" t="s">
        <v>1172</v>
      </c>
      <c r="B631" s="307" t="s">
        <v>1173</v>
      </c>
    </row>
    <row r="632" spans="1:2" hidden="1">
      <c r="A632" s="304" t="s">
        <v>1174</v>
      </c>
      <c r="B632" s="307" t="s">
        <v>1175</v>
      </c>
    </row>
    <row r="633" spans="1:2" hidden="1">
      <c r="A633" s="304" t="s">
        <v>1176</v>
      </c>
      <c r="B633" s="307" t="s">
        <v>1177</v>
      </c>
    </row>
    <row r="634" spans="1:2" hidden="1">
      <c r="A634" s="304" t="s">
        <v>1178</v>
      </c>
      <c r="B634" s="307" t="s">
        <v>1179</v>
      </c>
    </row>
    <row r="635" spans="1:2" hidden="1">
      <c r="A635" s="304" t="s">
        <v>1180</v>
      </c>
      <c r="B635" s="307" t="s">
        <v>1181</v>
      </c>
    </row>
    <row r="636" spans="1:2" hidden="1">
      <c r="A636" s="304" t="s">
        <v>1182</v>
      </c>
      <c r="B636" s="307" t="s">
        <v>1183</v>
      </c>
    </row>
    <row r="637" spans="1:2" hidden="1">
      <c r="A637" s="304" t="s">
        <v>1184</v>
      </c>
      <c r="B637" s="307" t="s">
        <v>1185</v>
      </c>
    </row>
    <row r="638" spans="1:2" hidden="1">
      <c r="A638" s="304" t="s">
        <v>1186</v>
      </c>
      <c r="B638" s="307" t="s">
        <v>1187</v>
      </c>
    </row>
    <row r="639" spans="1:2" hidden="1">
      <c r="A639" s="304" t="s">
        <v>1188</v>
      </c>
      <c r="B639" s="307" t="s">
        <v>1189</v>
      </c>
    </row>
    <row r="640" spans="1:2" hidden="1">
      <c r="A640" s="304" t="s">
        <v>1158</v>
      </c>
      <c r="B640" s="307" t="s">
        <v>1190</v>
      </c>
    </row>
    <row r="641" spans="1:2" hidden="1">
      <c r="A641" s="304" t="s">
        <v>1191</v>
      </c>
      <c r="B641" s="307" t="s">
        <v>1192</v>
      </c>
    </row>
    <row r="642" spans="1:2" hidden="1">
      <c r="A642" s="304" t="s">
        <v>1193</v>
      </c>
      <c r="B642" s="307" t="s">
        <v>1194</v>
      </c>
    </row>
    <row r="643" spans="1:2" hidden="1">
      <c r="A643" s="304" t="s">
        <v>1195</v>
      </c>
      <c r="B643" s="307" t="s">
        <v>1196</v>
      </c>
    </row>
    <row r="644" spans="1:2" hidden="1">
      <c r="A644" s="304" t="s">
        <v>1197</v>
      </c>
      <c r="B644" s="307" t="s">
        <v>1198</v>
      </c>
    </row>
    <row r="645" spans="1:2" hidden="1">
      <c r="A645" s="304" t="s">
        <v>1199</v>
      </c>
      <c r="B645" s="307" t="s">
        <v>1200</v>
      </c>
    </row>
    <row r="646" spans="1:2" hidden="1">
      <c r="A646" s="304" t="s">
        <v>1201</v>
      </c>
      <c r="B646" s="307" t="s">
        <v>1097</v>
      </c>
    </row>
    <row r="647" spans="1:2" hidden="1">
      <c r="A647" s="304" t="s">
        <v>1202</v>
      </c>
      <c r="B647" s="307" t="s">
        <v>1203</v>
      </c>
    </row>
    <row r="648" spans="1:2" hidden="1">
      <c r="A648" s="304" t="s">
        <v>1204</v>
      </c>
      <c r="B648" s="307" t="s">
        <v>1205</v>
      </c>
    </row>
    <row r="649" spans="1:2" hidden="1">
      <c r="A649" s="304" t="s">
        <v>1206</v>
      </c>
      <c r="B649" s="307" t="s">
        <v>1207</v>
      </c>
    </row>
    <row r="650" spans="1:2" hidden="1">
      <c r="A650" s="304" t="s">
        <v>1208</v>
      </c>
      <c r="B650" s="307" t="s">
        <v>1209</v>
      </c>
    </row>
    <row r="651" spans="1:2" hidden="1">
      <c r="A651" s="304" t="s">
        <v>1210</v>
      </c>
      <c r="B651" s="307" t="s">
        <v>1211</v>
      </c>
    </row>
    <row r="652" spans="1:2" hidden="1">
      <c r="A652" s="304" t="s">
        <v>1580</v>
      </c>
      <c r="B652" s="307" t="s">
        <v>1581</v>
      </c>
    </row>
    <row r="653" spans="1:2" hidden="1">
      <c r="A653" s="304" t="s">
        <v>1343</v>
      </c>
      <c r="B653" s="307" t="s">
        <v>1582</v>
      </c>
    </row>
    <row r="654" spans="1:2" hidden="1">
      <c r="A654" s="304" t="s">
        <v>1583</v>
      </c>
      <c r="B654" s="307" t="s">
        <v>1584</v>
      </c>
    </row>
    <row r="655" spans="1:2" hidden="1">
      <c r="A655" s="304" t="s">
        <v>1585</v>
      </c>
      <c r="B655" s="307" t="s">
        <v>1586</v>
      </c>
    </row>
    <row r="656" spans="1:2" hidden="1">
      <c r="A656" s="304" t="s">
        <v>1345</v>
      </c>
      <c r="B656" s="307" t="s">
        <v>1587</v>
      </c>
    </row>
    <row r="657" spans="1:2" hidden="1">
      <c r="A657" s="304" t="s">
        <v>1588</v>
      </c>
      <c r="B657" s="307" t="s">
        <v>1589</v>
      </c>
    </row>
    <row r="658" spans="1:2" hidden="1">
      <c r="A658" s="304" t="s">
        <v>1590</v>
      </c>
      <c r="B658" s="307" t="s">
        <v>1591</v>
      </c>
    </row>
    <row r="659" spans="1:2" hidden="1">
      <c r="A659" s="304" t="s">
        <v>1592</v>
      </c>
      <c r="B659" s="307" t="s">
        <v>1593</v>
      </c>
    </row>
    <row r="660" spans="1:2" hidden="1">
      <c r="A660" s="304" t="s">
        <v>1580</v>
      </c>
      <c r="B660" s="307" t="s">
        <v>1594</v>
      </c>
    </row>
    <row r="661" spans="1:2" hidden="1">
      <c r="A661" s="304" t="s">
        <v>1595</v>
      </c>
      <c r="B661" s="307" t="s">
        <v>1596</v>
      </c>
    </row>
    <row r="662" spans="1:2" hidden="1">
      <c r="A662" s="304" t="s">
        <v>1597</v>
      </c>
      <c r="B662" s="307" t="s">
        <v>1598</v>
      </c>
    </row>
    <row r="663" spans="1:2" hidden="1">
      <c r="A663" s="304" t="s">
        <v>1599</v>
      </c>
      <c r="B663" s="307" t="s">
        <v>1600</v>
      </c>
    </row>
    <row r="664" spans="1:2" hidden="1">
      <c r="A664" s="304" t="s">
        <v>1601</v>
      </c>
      <c r="B664" s="307" t="s">
        <v>1602</v>
      </c>
    </row>
    <row r="665" spans="1:2" hidden="1">
      <c r="A665" s="304" t="s">
        <v>1603</v>
      </c>
      <c r="B665" s="307" t="s">
        <v>1173</v>
      </c>
    </row>
    <row r="666" spans="1:2" hidden="1">
      <c r="A666" s="304" t="s">
        <v>1604</v>
      </c>
      <c r="B666" s="310" t="s">
        <v>1052</v>
      </c>
    </row>
    <row r="667" spans="1:2" hidden="1">
      <c r="A667" s="304" t="s">
        <v>1605</v>
      </c>
      <c r="B667" s="307" t="s">
        <v>1606</v>
      </c>
    </row>
    <row r="668" spans="1:2" hidden="1">
      <c r="A668" s="304" t="s">
        <v>1607</v>
      </c>
      <c r="B668" s="307" t="s">
        <v>1189</v>
      </c>
    </row>
    <row r="669" spans="1:2" hidden="1">
      <c r="A669" s="304" t="s">
        <v>1608</v>
      </c>
      <c r="B669" s="307" t="s">
        <v>1609</v>
      </c>
    </row>
    <row r="670" spans="1:2" hidden="1">
      <c r="A670" s="304" t="s">
        <v>1610</v>
      </c>
      <c r="B670" s="307" t="s">
        <v>1611</v>
      </c>
    </row>
    <row r="671" spans="1:2" hidden="1">
      <c r="A671" s="304" t="s">
        <v>1612</v>
      </c>
      <c r="B671" s="307" t="s">
        <v>1159</v>
      </c>
    </row>
    <row r="672" spans="1:2" hidden="1">
      <c r="A672" s="304" t="s">
        <v>1613</v>
      </c>
      <c r="B672" s="307" t="s">
        <v>1614</v>
      </c>
    </row>
    <row r="673" spans="1:2" hidden="1">
      <c r="A673" s="304" t="s">
        <v>1615</v>
      </c>
      <c r="B673" s="307" t="s">
        <v>1616</v>
      </c>
    </row>
    <row r="674" spans="1:2" hidden="1">
      <c r="A674" s="304" t="s">
        <v>1341</v>
      </c>
      <c r="B674" s="307" t="s">
        <v>1617</v>
      </c>
    </row>
    <row r="675" spans="1:2" hidden="1">
      <c r="A675" s="304" t="s">
        <v>1618</v>
      </c>
      <c r="B675" s="307" t="s">
        <v>1619</v>
      </c>
    </row>
    <row r="676" spans="1:2" hidden="1">
      <c r="A676" s="304" t="s">
        <v>1620</v>
      </c>
      <c r="B676" s="307" t="s">
        <v>1621</v>
      </c>
    </row>
    <row r="677" spans="1:2" hidden="1">
      <c r="A677" s="304" t="s">
        <v>1622</v>
      </c>
      <c r="B677" s="307" t="s">
        <v>1623</v>
      </c>
    </row>
    <row r="678" spans="1:2" hidden="1">
      <c r="A678" s="304" t="s">
        <v>1624</v>
      </c>
      <c r="B678" s="307" t="s">
        <v>1625</v>
      </c>
    </row>
    <row r="679" spans="1:2" hidden="1">
      <c r="A679" s="304" t="s">
        <v>1626</v>
      </c>
      <c r="B679" s="307" t="s">
        <v>1627</v>
      </c>
    </row>
    <row r="680" spans="1:2" hidden="1">
      <c r="A680" s="304" t="s">
        <v>1628</v>
      </c>
      <c r="B680" s="307" t="s">
        <v>1629</v>
      </c>
    </row>
    <row r="681" spans="1:2" hidden="1">
      <c r="A681" s="304" t="s">
        <v>1630</v>
      </c>
      <c r="B681" s="307" t="s">
        <v>1631</v>
      </c>
    </row>
    <row r="682" spans="1:2" hidden="1">
      <c r="A682" s="304" t="s">
        <v>1632</v>
      </c>
      <c r="B682" s="307" t="s">
        <v>1633</v>
      </c>
    </row>
    <row r="683" spans="1:2" hidden="1">
      <c r="A683" s="304" t="s">
        <v>1634</v>
      </c>
      <c r="B683" s="307" t="s">
        <v>1635</v>
      </c>
    </row>
    <row r="684" spans="1:2" hidden="1">
      <c r="A684" s="304" t="s">
        <v>1636</v>
      </c>
      <c r="B684" s="307" t="s">
        <v>1637</v>
      </c>
    </row>
    <row r="685" spans="1:2" hidden="1">
      <c r="A685" s="304" t="s">
        <v>1638</v>
      </c>
      <c r="B685" s="307" t="s">
        <v>1639</v>
      </c>
    </row>
    <row r="686" spans="1:2" hidden="1">
      <c r="A686" s="304" t="s">
        <v>1640</v>
      </c>
      <c r="B686" s="307" t="s">
        <v>1641</v>
      </c>
    </row>
    <row r="687" spans="1:2" hidden="1">
      <c r="A687" s="304" t="s">
        <v>1642</v>
      </c>
      <c r="B687" s="307" t="s">
        <v>1643</v>
      </c>
    </row>
    <row r="688" spans="1:2" hidden="1">
      <c r="A688" s="304" t="s">
        <v>1644</v>
      </c>
      <c r="B688" s="307" t="s">
        <v>1645</v>
      </c>
    </row>
    <row r="689" spans="1:2" hidden="1">
      <c r="A689" s="304" t="s">
        <v>1646</v>
      </c>
      <c r="B689" s="307" t="s">
        <v>1647</v>
      </c>
    </row>
    <row r="690" spans="1:2" hidden="1">
      <c r="A690" s="304" t="s">
        <v>1648</v>
      </c>
      <c r="B690" s="307" t="s">
        <v>1649</v>
      </c>
    </row>
    <row r="691" spans="1:2" hidden="1">
      <c r="A691" s="304" t="s">
        <v>1650</v>
      </c>
      <c r="B691" s="307" t="s">
        <v>1651</v>
      </c>
    </row>
    <row r="692" spans="1:2" hidden="1">
      <c r="A692" s="304" t="s">
        <v>1652</v>
      </c>
      <c r="B692" s="307" t="s">
        <v>1653</v>
      </c>
    </row>
    <row r="693" spans="1:2" hidden="1">
      <c r="A693" s="304" t="s">
        <v>1654</v>
      </c>
      <c r="B693" s="307" t="s">
        <v>1655</v>
      </c>
    </row>
    <row r="694" spans="1:2" hidden="1">
      <c r="A694" s="304" t="s">
        <v>1656</v>
      </c>
      <c r="B694" s="307" t="s">
        <v>1657</v>
      </c>
    </row>
    <row r="695" spans="1:2" hidden="1">
      <c r="A695" s="304" t="s">
        <v>1658</v>
      </c>
      <c r="B695" s="307" t="s">
        <v>1659</v>
      </c>
    </row>
    <row r="696" spans="1:2" hidden="1">
      <c r="A696" s="304" t="s">
        <v>1660</v>
      </c>
      <c r="B696" s="307" t="s">
        <v>1661</v>
      </c>
    </row>
    <row r="697" spans="1:2" hidden="1">
      <c r="A697" s="304" t="s">
        <v>1662</v>
      </c>
      <c r="B697" s="307" t="s">
        <v>1663</v>
      </c>
    </row>
    <row r="698" spans="1:2" hidden="1">
      <c r="A698" s="304" t="s">
        <v>1664</v>
      </c>
      <c r="B698" s="307" t="s">
        <v>1665</v>
      </c>
    </row>
    <row r="699" spans="1:2" hidden="1">
      <c r="A699" s="304" t="s">
        <v>1666</v>
      </c>
      <c r="B699" s="307" t="s">
        <v>1667</v>
      </c>
    </row>
    <row r="700" spans="1:2" hidden="1">
      <c r="A700" s="304" t="s">
        <v>1668</v>
      </c>
      <c r="B700" s="307" t="s">
        <v>1669</v>
      </c>
    </row>
    <row r="701" spans="1:2" hidden="1">
      <c r="A701" s="304" t="s">
        <v>1670</v>
      </c>
      <c r="B701" s="307" t="s">
        <v>1671</v>
      </c>
    </row>
    <row r="702" spans="1:2" hidden="1">
      <c r="A702" s="304" t="s">
        <v>1672</v>
      </c>
      <c r="B702" s="307" t="s">
        <v>1673</v>
      </c>
    </row>
    <row r="703" spans="1:2" hidden="1">
      <c r="A703" s="304" t="s">
        <v>1674</v>
      </c>
      <c r="B703" s="307" t="s">
        <v>1675</v>
      </c>
    </row>
    <row r="704" spans="1:2" hidden="1">
      <c r="A704" s="304" t="s">
        <v>1676</v>
      </c>
      <c r="B704" s="307" t="s">
        <v>1677</v>
      </c>
    </row>
    <row r="705" spans="1:2" hidden="1">
      <c r="A705" s="304" t="s">
        <v>1363</v>
      </c>
      <c r="B705" s="307" t="s">
        <v>1678</v>
      </c>
    </row>
    <row r="706" spans="1:2" hidden="1">
      <c r="A706" s="304" t="s">
        <v>1679</v>
      </c>
      <c r="B706" s="307" t="s">
        <v>1680</v>
      </c>
    </row>
    <row r="707" spans="1:2" hidden="1">
      <c r="A707" s="304" t="s">
        <v>1681</v>
      </c>
      <c r="B707" s="307" t="s">
        <v>1578</v>
      </c>
    </row>
    <row r="708" spans="1:2" hidden="1">
      <c r="A708" s="304" t="s">
        <v>1682</v>
      </c>
      <c r="B708" s="313" t="s">
        <v>1683</v>
      </c>
    </row>
    <row r="709" spans="1:2" hidden="1">
      <c r="A709" s="304" t="s">
        <v>1684</v>
      </c>
      <c r="B709" s="307" t="s">
        <v>1685</v>
      </c>
    </row>
    <row r="710" spans="1:2" hidden="1">
      <c r="A710" s="304" t="s">
        <v>942</v>
      </c>
      <c r="B710" s="307" t="s">
        <v>943</v>
      </c>
    </row>
    <row r="711" spans="1:2" hidden="1">
      <c r="A711" s="304" t="s">
        <v>944</v>
      </c>
      <c r="B711" s="307" t="s">
        <v>945</v>
      </c>
    </row>
    <row r="712" spans="1:2" hidden="1">
      <c r="A712" s="304" t="s">
        <v>946</v>
      </c>
      <c r="B712" s="307" t="s">
        <v>947</v>
      </c>
    </row>
    <row r="713" spans="1:2" hidden="1">
      <c r="A713" s="304" t="s">
        <v>948</v>
      </c>
      <c r="B713" s="307" t="s">
        <v>949</v>
      </c>
    </row>
    <row r="714" spans="1:2" hidden="1">
      <c r="A714" s="304" t="s">
        <v>948</v>
      </c>
      <c r="B714" s="307" t="s">
        <v>949</v>
      </c>
    </row>
    <row r="715" spans="1:2" hidden="1">
      <c r="A715" s="304" t="s">
        <v>950</v>
      </c>
      <c r="B715" s="307" t="s">
        <v>951</v>
      </c>
    </row>
    <row r="716" spans="1:2" hidden="1">
      <c r="A716" s="304" t="s">
        <v>952</v>
      </c>
      <c r="B716" s="307" t="s">
        <v>953</v>
      </c>
    </row>
    <row r="717" spans="1:2" hidden="1">
      <c r="A717" s="304" t="s">
        <v>954</v>
      </c>
      <c r="B717" s="307" t="s">
        <v>955</v>
      </c>
    </row>
    <row r="718" spans="1:2" hidden="1">
      <c r="A718" s="304" t="s">
        <v>956</v>
      </c>
      <c r="B718" s="307" t="s">
        <v>957</v>
      </c>
    </row>
    <row r="719" spans="1:2" hidden="1">
      <c r="A719" s="304" t="s">
        <v>958</v>
      </c>
      <c r="B719" s="307" t="s">
        <v>959</v>
      </c>
    </row>
    <row r="720" spans="1:2" hidden="1">
      <c r="A720" s="304" t="s">
        <v>960</v>
      </c>
      <c r="B720" s="307" t="s">
        <v>961</v>
      </c>
    </row>
    <row r="721" spans="1:2" hidden="1">
      <c r="A721" s="304" t="s">
        <v>962</v>
      </c>
      <c r="B721" s="307" t="s">
        <v>963</v>
      </c>
    </row>
    <row r="722" spans="1:2" hidden="1">
      <c r="A722" s="304" t="s">
        <v>964</v>
      </c>
      <c r="B722" s="307" t="s">
        <v>965</v>
      </c>
    </row>
    <row r="723" spans="1:2" hidden="1">
      <c r="A723" s="304" t="s">
        <v>966</v>
      </c>
      <c r="B723" s="307" t="s">
        <v>967</v>
      </c>
    </row>
    <row r="724" spans="1:2" hidden="1">
      <c r="A724" s="304" t="s">
        <v>968</v>
      </c>
      <c r="B724" s="307" t="s">
        <v>969</v>
      </c>
    </row>
    <row r="725" spans="1:2" hidden="1">
      <c r="A725" s="304" t="s">
        <v>970</v>
      </c>
      <c r="B725" s="307" t="s">
        <v>971</v>
      </c>
    </row>
    <row r="726" spans="1:2" hidden="1">
      <c r="A726" s="304" t="s">
        <v>972</v>
      </c>
      <c r="B726" s="307" t="s">
        <v>973</v>
      </c>
    </row>
    <row r="727" spans="1:2" hidden="1">
      <c r="A727" s="304" t="s">
        <v>974</v>
      </c>
      <c r="B727" s="307" t="s">
        <v>975</v>
      </c>
    </row>
    <row r="728" spans="1:2" hidden="1">
      <c r="A728" s="304" t="s">
        <v>976</v>
      </c>
      <c r="B728" s="307" t="s">
        <v>977</v>
      </c>
    </row>
    <row r="729" spans="1:2" hidden="1">
      <c r="A729" s="304" t="s">
        <v>978</v>
      </c>
      <c r="B729" s="307" t="s">
        <v>979</v>
      </c>
    </row>
    <row r="730" spans="1:2" hidden="1">
      <c r="A730" s="304" t="s">
        <v>980</v>
      </c>
      <c r="B730" s="307" t="s">
        <v>981</v>
      </c>
    </row>
    <row r="731" spans="1:2" hidden="1">
      <c r="A731" s="304" t="s">
        <v>982</v>
      </c>
      <c r="B731" s="307" t="s">
        <v>983</v>
      </c>
    </row>
    <row r="732" spans="1:2" hidden="1">
      <c r="A732" s="304" t="s">
        <v>984</v>
      </c>
      <c r="B732" s="307" t="s">
        <v>983</v>
      </c>
    </row>
    <row r="733" spans="1:2" hidden="1">
      <c r="A733" s="304" t="s">
        <v>985</v>
      </c>
      <c r="B733" s="307" t="s">
        <v>986</v>
      </c>
    </row>
    <row r="734" spans="1:2" hidden="1">
      <c r="A734" s="304" t="s">
        <v>987</v>
      </c>
      <c r="B734" s="307" t="s">
        <v>988</v>
      </c>
    </row>
    <row r="735" spans="1:2" hidden="1">
      <c r="A735" s="304" t="s">
        <v>989</v>
      </c>
      <c r="B735" s="307" t="s">
        <v>990</v>
      </c>
    </row>
    <row r="736" spans="1:2" hidden="1">
      <c r="A736" s="304" t="s">
        <v>991</v>
      </c>
      <c r="B736" s="307" t="s">
        <v>992</v>
      </c>
    </row>
    <row r="737" spans="1:2" hidden="1">
      <c r="A737" s="304" t="s">
        <v>993</v>
      </c>
      <c r="B737" s="307" t="s">
        <v>994</v>
      </c>
    </row>
    <row r="738" spans="1:2" hidden="1">
      <c r="A738" s="304" t="s">
        <v>995</v>
      </c>
      <c r="B738" s="307" t="s">
        <v>996</v>
      </c>
    </row>
    <row r="739" spans="1:2" hidden="1">
      <c r="A739" s="304" t="s">
        <v>997</v>
      </c>
      <c r="B739" s="307" t="s">
        <v>998</v>
      </c>
    </row>
    <row r="740" spans="1:2" hidden="1">
      <c r="A740" s="304" t="s">
        <v>999</v>
      </c>
      <c r="B740" s="307" t="s">
        <v>1000</v>
      </c>
    </row>
    <row r="741" spans="1:2" hidden="1">
      <c r="A741" s="304" t="s">
        <v>1001</v>
      </c>
      <c r="B741" s="307" t="s">
        <v>1002</v>
      </c>
    </row>
    <row r="742" spans="1:2" hidden="1">
      <c r="A742" s="304" t="s">
        <v>1003</v>
      </c>
      <c r="B742" s="307" t="s">
        <v>1004</v>
      </c>
    </row>
    <row r="743" spans="1:2" hidden="1">
      <c r="A743" s="304" t="s">
        <v>1005</v>
      </c>
      <c r="B743" s="307" t="s">
        <v>1006</v>
      </c>
    </row>
    <row r="744" spans="1:2" hidden="1">
      <c r="A744" s="304" t="s">
        <v>1007</v>
      </c>
      <c r="B744" s="307" t="s">
        <v>1008</v>
      </c>
    </row>
    <row r="745" spans="1:2" hidden="1">
      <c r="A745" s="304" t="s">
        <v>1009</v>
      </c>
      <c r="B745" s="307" t="s">
        <v>1010</v>
      </c>
    </row>
    <row r="746" spans="1:2" hidden="1">
      <c r="A746" s="304" t="s">
        <v>1011</v>
      </c>
      <c r="B746" s="307" t="s">
        <v>1012</v>
      </c>
    </row>
    <row r="747" spans="1:2" hidden="1">
      <c r="A747" s="304" t="s">
        <v>1013</v>
      </c>
      <c r="B747" s="307" t="s">
        <v>1014</v>
      </c>
    </row>
    <row r="748" spans="1:2" hidden="1">
      <c r="A748" s="304" t="s">
        <v>1015</v>
      </c>
      <c r="B748" s="307" t="s">
        <v>1016</v>
      </c>
    </row>
    <row r="749" spans="1:2" hidden="1">
      <c r="A749" s="304" t="s">
        <v>1017</v>
      </c>
      <c r="B749" s="307" t="s">
        <v>1018</v>
      </c>
    </row>
    <row r="750" spans="1:2" hidden="1">
      <c r="A750" s="304" t="s">
        <v>1019</v>
      </c>
      <c r="B750" s="307" t="s">
        <v>1020</v>
      </c>
    </row>
    <row r="751" spans="1:2" hidden="1">
      <c r="A751" s="304" t="s">
        <v>1021</v>
      </c>
      <c r="B751" s="307" t="s">
        <v>1022</v>
      </c>
    </row>
    <row r="752" spans="1:2" hidden="1">
      <c r="A752" s="304" t="s">
        <v>1023</v>
      </c>
      <c r="B752" s="307" t="s">
        <v>1024</v>
      </c>
    </row>
    <row r="753" spans="1:2" hidden="1">
      <c r="A753" s="304" t="s">
        <v>1025</v>
      </c>
      <c r="B753" s="307" t="s">
        <v>1026</v>
      </c>
    </row>
    <row r="754" spans="1:2" hidden="1">
      <c r="A754" s="304" t="s">
        <v>1027</v>
      </c>
      <c r="B754" s="307" t="s">
        <v>1028</v>
      </c>
    </row>
    <row r="755" spans="1:2" hidden="1">
      <c r="A755" s="304" t="s">
        <v>1029</v>
      </c>
      <c r="B755" s="307" t="s">
        <v>1030</v>
      </c>
    </row>
    <row r="756" spans="1:2" hidden="1">
      <c r="A756" s="304" t="s">
        <v>1031</v>
      </c>
      <c r="B756" s="307" t="s">
        <v>1032</v>
      </c>
    </row>
    <row r="757" spans="1:2" hidden="1">
      <c r="A757" s="304" t="s">
        <v>1033</v>
      </c>
      <c r="B757" s="307" t="s">
        <v>1034</v>
      </c>
    </row>
    <row r="758" spans="1:2" hidden="1">
      <c r="A758" s="304" t="s">
        <v>1035</v>
      </c>
      <c r="B758" s="307" t="s">
        <v>1036</v>
      </c>
    </row>
    <row r="759" spans="1:2" hidden="1">
      <c r="A759" s="304" t="s">
        <v>1037</v>
      </c>
      <c r="B759" s="307" t="s">
        <v>1038</v>
      </c>
    </row>
    <row r="760" spans="1:2" hidden="1">
      <c r="A760" s="304" t="s">
        <v>1039</v>
      </c>
      <c r="B760" s="307" t="s">
        <v>1040</v>
      </c>
    </row>
    <row r="761" spans="1:2" hidden="1">
      <c r="A761" s="304" t="s">
        <v>1041</v>
      </c>
      <c r="B761" s="307" t="s">
        <v>1042</v>
      </c>
    </row>
    <row r="762" spans="1:2" hidden="1">
      <c r="A762" s="304" t="s">
        <v>942</v>
      </c>
      <c r="B762" s="307" t="s">
        <v>943</v>
      </c>
    </row>
    <row r="763" spans="1:2" hidden="1">
      <c r="A763" s="304" t="s">
        <v>1043</v>
      </c>
      <c r="B763" s="307" t="s">
        <v>1044</v>
      </c>
    </row>
    <row r="764" spans="1:2" hidden="1">
      <c r="A764" s="304" t="s">
        <v>1011</v>
      </c>
      <c r="B764" s="307" t="s">
        <v>1012</v>
      </c>
    </row>
    <row r="765" spans="1:2" hidden="1">
      <c r="A765" s="304" t="s">
        <v>993</v>
      </c>
      <c r="B765" s="307" t="s">
        <v>994</v>
      </c>
    </row>
    <row r="766" spans="1:2" hidden="1">
      <c r="A766" s="304" t="s">
        <v>1045</v>
      </c>
      <c r="B766" s="307" t="s">
        <v>1046</v>
      </c>
    </row>
    <row r="767" spans="1:2" hidden="1">
      <c r="A767" s="304" t="s">
        <v>1047</v>
      </c>
      <c r="B767" s="307" t="s">
        <v>1048</v>
      </c>
    </row>
    <row r="768" spans="1:2" hidden="1">
      <c r="A768" s="304" t="s">
        <v>1045</v>
      </c>
      <c r="B768" s="307" t="s">
        <v>1046</v>
      </c>
    </row>
    <row r="769" spans="1:2" hidden="1">
      <c r="A769" s="304" t="s">
        <v>1049</v>
      </c>
      <c r="B769" s="310" t="s">
        <v>1050</v>
      </c>
    </row>
    <row r="770" spans="1:2" hidden="1">
      <c r="A770" s="304" t="s">
        <v>1051</v>
      </c>
      <c r="B770" s="310" t="s">
        <v>1052</v>
      </c>
    </row>
    <row r="771" spans="1:2" hidden="1">
      <c r="A771" s="304" t="s">
        <v>1053</v>
      </c>
      <c r="B771" s="310" t="s">
        <v>1054</v>
      </c>
    </row>
    <row r="772" spans="1:2" hidden="1">
      <c r="A772" s="304" t="s">
        <v>1055</v>
      </c>
      <c r="B772" s="310" t="s">
        <v>1056</v>
      </c>
    </row>
    <row r="773" spans="1:2" hidden="1">
      <c r="A773" s="304" t="s">
        <v>1057</v>
      </c>
      <c r="B773" s="310" t="s">
        <v>1058</v>
      </c>
    </row>
    <row r="774" spans="1:2" hidden="1">
      <c r="A774" s="304" t="s">
        <v>1059</v>
      </c>
      <c r="B774" s="310" t="s">
        <v>1060</v>
      </c>
    </row>
    <row r="775" spans="1:2" hidden="1">
      <c r="A775" s="304" t="s">
        <v>1061</v>
      </c>
      <c r="B775" s="310" t="s">
        <v>1062</v>
      </c>
    </row>
    <row r="776" spans="1:2" hidden="1">
      <c r="A776" s="304" t="s">
        <v>1063</v>
      </c>
      <c r="B776" s="310" t="s">
        <v>1064</v>
      </c>
    </row>
    <row r="777" spans="1:2" hidden="1">
      <c r="A777" s="304" t="s">
        <v>1065</v>
      </c>
      <c r="B777" s="310" t="s">
        <v>1066</v>
      </c>
    </row>
    <row r="778" spans="1:2" hidden="1">
      <c r="A778" s="304" t="s">
        <v>1067</v>
      </c>
      <c r="B778" s="307" t="s">
        <v>1068</v>
      </c>
    </row>
    <row r="779" spans="1:2" hidden="1">
      <c r="A779" s="304" t="s">
        <v>1069</v>
      </c>
      <c r="B779" s="311" t="s">
        <v>1070</v>
      </c>
    </row>
    <row r="780" spans="1:2" hidden="1">
      <c r="A780" s="304" t="s">
        <v>1071</v>
      </c>
      <c r="B780" s="312" t="s">
        <v>1072</v>
      </c>
    </row>
    <row r="781" spans="1:2" hidden="1">
      <c r="A781" s="304" t="s">
        <v>1045</v>
      </c>
      <c r="B781" s="307" t="s">
        <v>1046</v>
      </c>
    </row>
    <row r="782" spans="1:2" hidden="1">
      <c r="A782" s="304" t="s">
        <v>1074</v>
      </c>
      <c r="B782" s="307" t="s">
        <v>1075</v>
      </c>
    </row>
    <row r="783" spans="1:2" hidden="1">
      <c r="A783" s="304" t="s">
        <v>1076</v>
      </c>
      <c r="B783" s="307" t="s">
        <v>1077</v>
      </c>
    </row>
    <row r="784" spans="1:2" hidden="1">
      <c r="A784" s="304" t="s">
        <v>1078</v>
      </c>
      <c r="B784" s="307" t="s">
        <v>1079</v>
      </c>
    </row>
    <row r="785" spans="1:2" hidden="1">
      <c r="A785" s="304" t="s">
        <v>1080</v>
      </c>
      <c r="B785" s="307" t="s">
        <v>1081</v>
      </c>
    </row>
    <row r="786" spans="1:2" hidden="1">
      <c r="A786" s="304" t="s">
        <v>1082</v>
      </c>
      <c r="B786" s="307" t="s">
        <v>1083</v>
      </c>
    </row>
    <row r="787" spans="1:2" hidden="1">
      <c r="A787" s="304" t="s">
        <v>1084</v>
      </c>
      <c r="B787" s="307" t="s">
        <v>1085</v>
      </c>
    </row>
    <row r="788" spans="1:2" hidden="1">
      <c r="A788" s="304" t="s">
        <v>1086</v>
      </c>
      <c r="B788" s="307" t="s">
        <v>1087</v>
      </c>
    </row>
    <row r="789" spans="1:2" hidden="1">
      <c r="A789" s="304" t="s">
        <v>1088</v>
      </c>
      <c r="B789" s="307" t="s">
        <v>1089</v>
      </c>
    </row>
    <row r="790" spans="1:2" hidden="1">
      <c r="A790" s="304" t="s">
        <v>1090</v>
      </c>
      <c r="B790" s="307" t="s">
        <v>1091</v>
      </c>
    </row>
    <row r="791" spans="1:2" hidden="1">
      <c r="A791" s="304" t="s">
        <v>1092</v>
      </c>
      <c r="B791" s="307" t="s">
        <v>1093</v>
      </c>
    </row>
    <row r="792" spans="1:2" hidden="1">
      <c r="A792" s="304" t="s">
        <v>1094</v>
      </c>
      <c r="B792" s="307" t="s">
        <v>1095</v>
      </c>
    </row>
    <row r="793" spans="1:2" hidden="1">
      <c r="A793" s="304" t="s">
        <v>1096</v>
      </c>
      <c r="B793" s="307" t="s">
        <v>1097</v>
      </c>
    </row>
    <row r="794" spans="1:2" hidden="1">
      <c r="A794" s="304" t="s">
        <v>1098</v>
      </c>
      <c r="B794" s="307" t="s">
        <v>1099</v>
      </c>
    </row>
    <row r="795" spans="1:2" hidden="1">
      <c r="A795" s="304" t="s">
        <v>1100</v>
      </c>
      <c r="B795" s="307" t="s">
        <v>1101</v>
      </c>
    </row>
    <row r="796" spans="1:2" hidden="1">
      <c r="A796" s="304" t="s">
        <v>1102</v>
      </c>
      <c r="B796" s="307" t="s">
        <v>441</v>
      </c>
    </row>
    <row r="797" spans="1:2" hidden="1">
      <c r="A797" s="304" t="s">
        <v>1103</v>
      </c>
      <c r="B797" s="307" t="s">
        <v>1104</v>
      </c>
    </row>
    <row r="798" spans="1:2" hidden="1">
      <c r="A798" s="304" t="s">
        <v>1105</v>
      </c>
      <c r="B798" s="307" t="s">
        <v>1106</v>
      </c>
    </row>
    <row r="799" spans="1:2" hidden="1">
      <c r="A799" s="304" t="s">
        <v>1107</v>
      </c>
      <c r="B799" s="307" t="s">
        <v>1108</v>
      </c>
    </row>
    <row r="800" spans="1:2" hidden="1">
      <c r="A800" s="304" t="s">
        <v>1109</v>
      </c>
      <c r="B800" s="307" t="s">
        <v>1110</v>
      </c>
    </row>
    <row r="801" spans="1:2" hidden="1">
      <c r="A801" s="304" t="s">
        <v>1111</v>
      </c>
      <c r="B801" s="307" t="s">
        <v>1112</v>
      </c>
    </row>
    <row r="802" spans="1:2" hidden="1">
      <c r="A802" s="304" t="s">
        <v>1113</v>
      </c>
      <c r="B802" s="307" t="s">
        <v>1114</v>
      </c>
    </row>
    <row r="803" spans="1:2" hidden="1">
      <c r="A803" s="304" t="s">
        <v>1115</v>
      </c>
      <c r="B803" s="307" t="s">
        <v>1116</v>
      </c>
    </row>
    <row r="804" spans="1:2" hidden="1">
      <c r="A804" s="304" t="s">
        <v>1117</v>
      </c>
      <c r="B804" s="307" t="s">
        <v>1118</v>
      </c>
    </row>
    <row r="805" spans="1:2" hidden="1">
      <c r="A805" s="304" t="s">
        <v>1119</v>
      </c>
      <c r="B805" s="307" t="s">
        <v>1120</v>
      </c>
    </row>
    <row r="806" spans="1:2" hidden="1">
      <c r="A806" s="304" t="s">
        <v>1121</v>
      </c>
      <c r="B806" s="307" t="s">
        <v>1122</v>
      </c>
    </row>
    <row r="807" spans="1:2" hidden="1">
      <c r="A807" s="304" t="s">
        <v>1123</v>
      </c>
      <c r="B807" s="307" t="s">
        <v>1124</v>
      </c>
    </row>
    <row r="808" spans="1:2" hidden="1">
      <c r="A808" s="304" t="s">
        <v>1125</v>
      </c>
      <c r="B808" s="307" t="s">
        <v>1126</v>
      </c>
    </row>
    <row r="809" spans="1:2" hidden="1">
      <c r="A809" s="304" t="s">
        <v>1127</v>
      </c>
      <c r="B809" s="307" t="s">
        <v>1128</v>
      </c>
    </row>
    <row r="810" spans="1:2" hidden="1">
      <c r="A810" s="304" t="s">
        <v>1129</v>
      </c>
      <c r="B810" s="307" t="s">
        <v>1130</v>
      </c>
    </row>
    <row r="811" spans="1:2" hidden="1">
      <c r="A811" s="304" t="s">
        <v>1133</v>
      </c>
      <c r="B811" s="307" t="s">
        <v>1578</v>
      </c>
    </row>
    <row r="812" spans="1:2" hidden="1">
      <c r="A812" s="304" t="s">
        <v>1134</v>
      </c>
      <c r="B812" s="307" t="s">
        <v>1135</v>
      </c>
    </row>
    <row r="813" spans="1:2" hidden="1">
      <c r="A813" s="304" t="s">
        <v>991</v>
      </c>
      <c r="B813" s="307" t="s">
        <v>996</v>
      </c>
    </row>
    <row r="814" spans="1:2" hidden="1">
      <c r="A814" s="304" t="s">
        <v>1136</v>
      </c>
      <c r="B814" s="307" t="s">
        <v>1012</v>
      </c>
    </row>
    <row r="815" spans="1:2" hidden="1">
      <c r="A815" s="304" t="s">
        <v>1137</v>
      </c>
      <c r="B815" s="307" t="s">
        <v>996</v>
      </c>
    </row>
    <row r="816" spans="1:2" hidden="1">
      <c r="A816" s="304" t="s">
        <v>907</v>
      </c>
      <c r="B816" s="307" t="s">
        <v>813</v>
      </c>
    </row>
    <row r="817" spans="1:2" hidden="1">
      <c r="A817" s="304" t="s">
        <v>952</v>
      </c>
      <c r="B817" s="307" t="s">
        <v>953</v>
      </c>
    </row>
    <row r="818" spans="1:2" hidden="1">
      <c r="A818" s="304" t="s">
        <v>956</v>
      </c>
      <c r="B818" s="307" t="s">
        <v>957</v>
      </c>
    </row>
    <row r="819" spans="1:2" hidden="1">
      <c r="A819" s="304" t="s">
        <v>958</v>
      </c>
      <c r="B819" s="307" t="s">
        <v>959</v>
      </c>
    </row>
    <row r="820" spans="1:2" hidden="1">
      <c r="A820" s="304" t="s">
        <v>1138</v>
      </c>
      <c r="B820" s="307" t="s">
        <v>1139</v>
      </c>
    </row>
    <row r="821" spans="1:2" hidden="1">
      <c r="A821" s="304" t="s">
        <v>1140</v>
      </c>
      <c r="B821" s="307" t="s">
        <v>963</v>
      </c>
    </row>
    <row r="822" spans="1:2" hidden="1">
      <c r="A822" s="304" t="s">
        <v>1141</v>
      </c>
      <c r="B822" s="307" t="s">
        <v>969</v>
      </c>
    </row>
    <row r="823" spans="1:2" hidden="1">
      <c r="A823" s="304" t="s">
        <v>1142</v>
      </c>
      <c r="B823" s="307" t="s">
        <v>1143</v>
      </c>
    </row>
    <row r="824" spans="1:2" hidden="1">
      <c r="A824" s="304" t="s">
        <v>970</v>
      </c>
      <c r="B824" s="307" t="s">
        <v>971</v>
      </c>
    </row>
    <row r="825" spans="1:2" hidden="1">
      <c r="A825" s="304" t="s">
        <v>1144</v>
      </c>
      <c r="B825" s="307" t="s">
        <v>979</v>
      </c>
    </row>
    <row r="826" spans="1:2" hidden="1">
      <c r="A826" s="304" t="s">
        <v>1041</v>
      </c>
      <c r="B826" s="307" t="s">
        <v>1042</v>
      </c>
    </row>
    <row r="827" spans="1:2" hidden="1">
      <c r="A827" s="304" t="s">
        <v>982</v>
      </c>
      <c r="B827" s="307" t="s">
        <v>983</v>
      </c>
    </row>
    <row r="828" spans="1:2" hidden="1">
      <c r="A828" s="304" t="s">
        <v>987</v>
      </c>
      <c r="B828" s="307" t="s">
        <v>988</v>
      </c>
    </row>
    <row r="829" spans="1:2" hidden="1">
      <c r="A829" s="304" t="s">
        <v>989</v>
      </c>
      <c r="B829" s="307" t="s">
        <v>990</v>
      </c>
    </row>
    <row r="830" spans="1:2" hidden="1">
      <c r="A830" s="304" t="s">
        <v>1145</v>
      </c>
      <c r="B830" s="307" t="s">
        <v>1146</v>
      </c>
    </row>
    <row r="831" spans="1:2" hidden="1">
      <c r="A831" s="304" t="s">
        <v>1147</v>
      </c>
      <c r="B831" s="307" t="s">
        <v>1148</v>
      </c>
    </row>
    <row r="832" spans="1:2" hidden="1">
      <c r="A832" s="304" t="s">
        <v>1011</v>
      </c>
      <c r="B832" s="307" t="s">
        <v>1012</v>
      </c>
    </row>
    <row r="833" spans="1:2" hidden="1">
      <c r="A833" s="304" t="s">
        <v>985</v>
      </c>
      <c r="B833" s="307" t="s">
        <v>986</v>
      </c>
    </row>
    <row r="834" spans="1:2" hidden="1">
      <c r="A834" s="304" t="s">
        <v>1149</v>
      </c>
      <c r="B834" s="307" t="s">
        <v>1016</v>
      </c>
    </row>
    <row r="835" spans="1:2" hidden="1">
      <c r="A835" s="304" t="s">
        <v>1021</v>
      </c>
      <c r="B835" s="307" t="s">
        <v>1022</v>
      </c>
    </row>
    <row r="836" spans="1:2" hidden="1">
      <c r="A836" s="304" t="s">
        <v>1035</v>
      </c>
      <c r="B836" s="307" t="s">
        <v>1036</v>
      </c>
    </row>
    <row r="837" spans="1:2" hidden="1">
      <c r="A837" s="304" t="s">
        <v>1029</v>
      </c>
      <c r="B837" s="307" t="s">
        <v>1030</v>
      </c>
    </row>
    <row r="838" spans="1:2" hidden="1">
      <c r="A838" s="304" t="s">
        <v>1037</v>
      </c>
      <c r="B838" s="307" t="s">
        <v>1150</v>
      </c>
    </row>
    <row r="839" spans="1:2" hidden="1">
      <c r="A839" s="304" t="s">
        <v>1113</v>
      </c>
      <c r="B839" s="307" t="s">
        <v>1114</v>
      </c>
    </row>
    <row r="840" spans="1:2" hidden="1">
      <c r="A840" s="304" t="s">
        <v>1151</v>
      </c>
      <c r="B840" s="307" t="s">
        <v>1152</v>
      </c>
    </row>
    <row r="841" spans="1:2" hidden="1">
      <c r="A841" s="304" t="s">
        <v>1003</v>
      </c>
      <c r="B841" s="307" t="s">
        <v>1004</v>
      </c>
    </row>
    <row r="842" spans="1:2" hidden="1">
      <c r="A842" s="304" t="s">
        <v>1153</v>
      </c>
      <c r="B842" s="307" t="s">
        <v>1040</v>
      </c>
    </row>
    <row r="843" spans="1:2" hidden="1">
      <c r="A843" s="304" t="s">
        <v>1154</v>
      </c>
      <c r="B843" s="307" t="s">
        <v>1155</v>
      </c>
    </row>
    <row r="844" spans="1:2" hidden="1">
      <c r="A844" s="304" t="s">
        <v>1156</v>
      </c>
      <c r="B844" s="307" t="s">
        <v>1157</v>
      </c>
    </row>
    <row r="845" spans="1:2" hidden="1">
      <c r="A845" s="304" t="s">
        <v>948</v>
      </c>
      <c r="B845" s="307" t="s">
        <v>949</v>
      </c>
    </row>
    <row r="846" spans="1:2" hidden="1">
      <c r="A846" s="304" t="s">
        <v>980</v>
      </c>
      <c r="B846" s="307" t="s">
        <v>981</v>
      </c>
    </row>
    <row r="847" spans="1:2" hidden="1">
      <c r="A847" s="304" t="s">
        <v>1105</v>
      </c>
      <c r="B847" s="307" t="s">
        <v>1106</v>
      </c>
    </row>
    <row r="848" spans="1:2" hidden="1">
      <c r="A848" s="304" t="s">
        <v>1158</v>
      </c>
      <c r="B848" s="307" t="s">
        <v>1159</v>
      </c>
    </row>
    <row r="849" spans="1:2" hidden="1">
      <c r="A849" s="304" t="s">
        <v>944</v>
      </c>
      <c r="B849" s="307" t="s">
        <v>945</v>
      </c>
    </row>
    <row r="850" spans="1:2" hidden="1">
      <c r="A850" s="304" t="s">
        <v>1160</v>
      </c>
      <c r="B850" s="307" t="s">
        <v>1161</v>
      </c>
    </row>
    <row r="851" spans="1:2" hidden="1">
      <c r="A851" s="304" t="s">
        <v>1045</v>
      </c>
      <c r="B851" s="307" t="s">
        <v>1046</v>
      </c>
    </row>
    <row r="852" spans="1:2" hidden="1">
      <c r="A852" s="304" t="s">
        <v>1082</v>
      </c>
      <c r="B852" s="307" t="s">
        <v>1083</v>
      </c>
    </row>
    <row r="853" spans="1:2" hidden="1">
      <c r="A853" s="304" t="s">
        <v>1162</v>
      </c>
      <c r="B853" s="307" t="s">
        <v>1163</v>
      </c>
    </row>
    <row r="854" spans="1:2" hidden="1">
      <c r="A854" s="304" t="s">
        <v>1166</v>
      </c>
      <c r="B854" s="307" t="s">
        <v>1167</v>
      </c>
    </row>
    <row r="855" spans="1:2" hidden="1">
      <c r="A855" s="304" t="s">
        <v>1168</v>
      </c>
      <c r="B855" s="307" t="s">
        <v>1169</v>
      </c>
    </row>
    <row r="856" spans="1:2" hidden="1">
      <c r="A856" s="304" t="s">
        <v>1170</v>
      </c>
      <c r="B856" s="310" t="s">
        <v>1054</v>
      </c>
    </row>
    <row r="857" spans="1:2" hidden="1">
      <c r="A857" s="304" t="s">
        <v>1171</v>
      </c>
      <c r="B857" s="307" t="s">
        <v>1167</v>
      </c>
    </row>
    <row r="858" spans="1:2" hidden="1">
      <c r="A858" s="304" t="s">
        <v>1172</v>
      </c>
      <c r="B858" s="307" t="s">
        <v>1173</v>
      </c>
    </row>
    <row r="859" spans="1:2" hidden="1">
      <c r="A859" s="304" t="s">
        <v>1174</v>
      </c>
      <c r="B859" s="307" t="s">
        <v>1175</v>
      </c>
    </row>
    <row r="860" spans="1:2" hidden="1">
      <c r="A860" s="304" t="s">
        <v>1176</v>
      </c>
      <c r="B860" s="307" t="s">
        <v>1177</v>
      </c>
    </row>
    <row r="861" spans="1:2" hidden="1">
      <c r="A861" s="304" t="s">
        <v>1178</v>
      </c>
      <c r="B861" s="307" t="s">
        <v>1179</v>
      </c>
    </row>
    <row r="862" spans="1:2" hidden="1">
      <c r="A862" s="304" t="s">
        <v>1180</v>
      </c>
      <c r="B862" s="307" t="s">
        <v>1181</v>
      </c>
    </row>
    <row r="863" spans="1:2" hidden="1">
      <c r="A863" s="304" t="s">
        <v>1182</v>
      </c>
      <c r="B863" s="307" t="s">
        <v>1183</v>
      </c>
    </row>
    <row r="864" spans="1:2" hidden="1">
      <c r="A864" s="304" t="s">
        <v>1184</v>
      </c>
      <c r="B864" s="307" t="s">
        <v>1185</v>
      </c>
    </row>
    <row r="865" spans="1:2" hidden="1">
      <c r="A865" s="304" t="s">
        <v>1186</v>
      </c>
      <c r="B865" s="307" t="s">
        <v>1187</v>
      </c>
    </row>
    <row r="866" spans="1:2" hidden="1">
      <c r="A866" s="304" t="s">
        <v>1188</v>
      </c>
      <c r="B866" s="307" t="s">
        <v>1189</v>
      </c>
    </row>
    <row r="867" spans="1:2" hidden="1">
      <c r="A867" s="304" t="s">
        <v>1158</v>
      </c>
      <c r="B867" s="307" t="s">
        <v>1190</v>
      </c>
    </row>
    <row r="868" spans="1:2" hidden="1">
      <c r="A868" s="304" t="s">
        <v>1191</v>
      </c>
      <c r="B868" s="307" t="s">
        <v>1192</v>
      </c>
    </row>
    <row r="869" spans="1:2" hidden="1">
      <c r="A869" s="304" t="s">
        <v>1193</v>
      </c>
      <c r="B869" s="307" t="s">
        <v>1194</v>
      </c>
    </row>
    <row r="870" spans="1:2" hidden="1">
      <c r="A870" s="304" t="s">
        <v>1195</v>
      </c>
      <c r="B870" s="307" t="s">
        <v>1196</v>
      </c>
    </row>
    <row r="871" spans="1:2" hidden="1">
      <c r="A871" s="304" t="s">
        <v>1197</v>
      </c>
      <c r="B871" s="307" t="s">
        <v>1198</v>
      </c>
    </row>
    <row r="872" spans="1:2" hidden="1">
      <c r="A872" s="304" t="s">
        <v>1199</v>
      </c>
      <c r="B872" s="307" t="s">
        <v>1200</v>
      </c>
    </row>
    <row r="873" spans="1:2" hidden="1">
      <c r="A873" s="304" t="s">
        <v>1201</v>
      </c>
      <c r="B873" s="307" t="s">
        <v>1097</v>
      </c>
    </row>
    <row r="874" spans="1:2" hidden="1">
      <c r="A874" s="304" t="s">
        <v>1202</v>
      </c>
      <c r="B874" s="307" t="s">
        <v>1203</v>
      </c>
    </row>
    <row r="875" spans="1:2" hidden="1">
      <c r="A875" s="304" t="s">
        <v>1204</v>
      </c>
      <c r="B875" s="307" t="s">
        <v>1205</v>
      </c>
    </row>
    <row r="876" spans="1:2" hidden="1">
      <c r="A876" s="304" t="s">
        <v>1206</v>
      </c>
      <c r="B876" s="307" t="s">
        <v>1207</v>
      </c>
    </row>
    <row r="877" spans="1:2" hidden="1">
      <c r="A877" s="304" t="s">
        <v>1208</v>
      </c>
      <c r="B877" s="307" t="s">
        <v>1209</v>
      </c>
    </row>
    <row r="878" spans="1:2" hidden="1">
      <c r="A878" s="304" t="s">
        <v>1210</v>
      </c>
      <c r="B878" s="307" t="s">
        <v>1211</v>
      </c>
    </row>
    <row r="879" spans="1:2" hidden="1">
      <c r="A879" s="304" t="s">
        <v>1686</v>
      </c>
      <c r="B879" s="307" t="s">
        <v>1687</v>
      </c>
    </row>
    <row r="880" spans="1:2" hidden="1">
      <c r="A880" s="304" t="s">
        <v>1688</v>
      </c>
      <c r="B880" s="307" t="s">
        <v>1689</v>
      </c>
    </row>
    <row r="881" spans="1:2" hidden="1">
      <c r="A881" s="304" t="s">
        <v>1690</v>
      </c>
      <c r="B881" s="307" t="s">
        <v>1691</v>
      </c>
    </row>
    <row r="882" spans="1:2" hidden="1">
      <c r="A882" s="304" t="s">
        <v>1692</v>
      </c>
      <c r="B882" s="307" t="s">
        <v>1693</v>
      </c>
    </row>
    <row r="883" spans="1:2" hidden="1">
      <c r="A883" s="304" t="s">
        <v>1694</v>
      </c>
      <c r="B883" s="307" t="s">
        <v>1695</v>
      </c>
    </row>
    <row r="884" spans="1:2" hidden="1">
      <c r="A884" s="304" t="s">
        <v>1696</v>
      </c>
      <c r="B884" s="307" t="s">
        <v>1697</v>
      </c>
    </row>
    <row r="885" spans="1:2" hidden="1">
      <c r="A885" s="304" t="s">
        <v>1698</v>
      </c>
      <c r="B885" s="307" t="s">
        <v>1699</v>
      </c>
    </row>
    <row r="886" spans="1:2" hidden="1">
      <c r="A886" s="304" t="s">
        <v>1700</v>
      </c>
      <c r="B886" s="308" t="s">
        <v>1701</v>
      </c>
    </row>
    <row r="887" spans="1:2" hidden="1">
      <c r="A887" s="304" t="s">
        <v>1702</v>
      </c>
      <c r="B887" s="307" t="s">
        <v>1703</v>
      </c>
    </row>
    <row r="888" spans="1:2" hidden="1">
      <c r="A888" s="304" t="s">
        <v>1704</v>
      </c>
      <c r="B888" s="307" t="s">
        <v>1705</v>
      </c>
    </row>
    <row r="889" spans="1:2" hidden="1">
      <c r="A889" s="304" t="s">
        <v>1706</v>
      </c>
      <c r="B889" s="307" t="s">
        <v>1707</v>
      </c>
    </row>
    <row r="890" spans="1:2" hidden="1">
      <c r="A890" s="304" t="s">
        <v>1708</v>
      </c>
      <c r="B890" s="307" t="s">
        <v>1709</v>
      </c>
    </row>
    <row r="891" spans="1:2" hidden="1">
      <c r="A891" s="304" t="s">
        <v>1710</v>
      </c>
      <c r="B891" s="307" t="s">
        <v>1711</v>
      </c>
    </row>
    <row r="892" spans="1:2" hidden="1">
      <c r="A892" s="304" t="s">
        <v>1447</v>
      </c>
      <c r="B892" s="307" t="s">
        <v>1712</v>
      </c>
    </row>
    <row r="893" spans="1:2" hidden="1">
      <c r="A893" s="304" t="s">
        <v>1558</v>
      </c>
      <c r="B893" s="307" t="s">
        <v>1713</v>
      </c>
    </row>
    <row r="894" spans="1:2" hidden="1">
      <c r="A894" s="304" t="s">
        <v>1714</v>
      </c>
      <c r="B894" s="307" t="s">
        <v>1715</v>
      </c>
    </row>
    <row r="895" spans="1:2" hidden="1">
      <c r="A895" s="304" t="s">
        <v>1681</v>
      </c>
      <c r="B895" s="307" t="s">
        <v>1578</v>
      </c>
    </row>
    <row r="896" spans="1:2" hidden="1">
      <c r="A896" s="304" t="s">
        <v>1716</v>
      </c>
      <c r="B896" s="308" t="s">
        <v>1717</v>
      </c>
    </row>
    <row r="897" spans="1:2" hidden="1">
      <c r="A897" s="304" t="s">
        <v>1718</v>
      </c>
      <c r="B897" s="307" t="s">
        <v>1719</v>
      </c>
    </row>
    <row r="898" spans="1:2" hidden="1">
      <c r="A898" s="304" t="s">
        <v>1720</v>
      </c>
      <c r="B898" s="307" t="s">
        <v>1721</v>
      </c>
    </row>
    <row r="899" spans="1:2" hidden="1">
      <c r="A899" s="304" t="s">
        <v>1608</v>
      </c>
      <c r="B899" s="307" t="s">
        <v>1609</v>
      </c>
    </row>
    <row r="900" spans="1:2" hidden="1">
      <c r="A900" s="304" t="s">
        <v>1318</v>
      </c>
      <c r="B900" s="307" t="s">
        <v>1722</v>
      </c>
    </row>
    <row r="901" spans="1:2" hidden="1">
      <c r="A901" s="304" t="s">
        <v>1723</v>
      </c>
      <c r="B901" s="307" t="s">
        <v>1724</v>
      </c>
    </row>
    <row r="902" spans="1:2" hidden="1">
      <c r="A902" s="304" t="s">
        <v>1725</v>
      </c>
      <c r="B902" s="307" t="s">
        <v>1726</v>
      </c>
    </row>
    <row r="903" spans="1:2" hidden="1">
      <c r="A903" s="304" t="s">
        <v>1727</v>
      </c>
      <c r="B903" s="307" t="s">
        <v>1728</v>
      </c>
    </row>
    <row r="904" spans="1:2" hidden="1">
      <c r="A904" s="304" t="s">
        <v>1729</v>
      </c>
      <c r="B904" s="307" t="s">
        <v>1730</v>
      </c>
    </row>
    <row r="905" spans="1:2" hidden="1">
      <c r="A905" s="304" t="s">
        <v>1347</v>
      </c>
      <c r="B905" s="307" t="s">
        <v>1731</v>
      </c>
    </row>
    <row r="906" spans="1:2" hidden="1">
      <c r="A906" s="304" t="s">
        <v>1732</v>
      </c>
      <c r="B906" s="307" t="s">
        <v>1733</v>
      </c>
    </row>
    <row r="907" spans="1:2" hidden="1">
      <c r="A907" s="304" t="s">
        <v>1734</v>
      </c>
      <c r="B907" s="307" t="s">
        <v>1735</v>
      </c>
    </row>
    <row r="908" spans="1:2" hidden="1">
      <c r="A908" s="304" t="s">
        <v>1736</v>
      </c>
      <c r="B908" s="307" t="s">
        <v>1737</v>
      </c>
    </row>
    <row r="909" spans="1:2" hidden="1">
      <c r="A909" s="304" t="s">
        <v>1351</v>
      </c>
      <c r="B909" s="307" t="s">
        <v>1738</v>
      </c>
    </row>
    <row r="910" spans="1:2" hidden="1">
      <c r="A910" s="304" t="s">
        <v>1739</v>
      </c>
      <c r="B910" s="307" t="s">
        <v>1740</v>
      </c>
    </row>
    <row r="911" spans="1:2" hidden="1">
      <c r="A911" s="304" t="s">
        <v>1741</v>
      </c>
      <c r="B911" s="307" t="s">
        <v>1742</v>
      </c>
    </row>
    <row r="912" spans="1:2" hidden="1">
      <c r="A912" s="304" t="s">
        <v>1743</v>
      </c>
      <c r="B912" s="307" t="s">
        <v>1744</v>
      </c>
    </row>
    <row r="913" spans="1:2" hidden="1">
      <c r="A913" s="304" t="s">
        <v>1355</v>
      </c>
      <c r="B913" s="307" t="s">
        <v>1745</v>
      </c>
    </row>
    <row r="914" spans="1:2" hidden="1">
      <c r="A914" s="304" t="s">
        <v>1746</v>
      </c>
      <c r="B914" s="307" t="s">
        <v>1747</v>
      </c>
    </row>
    <row r="915" spans="1:2" hidden="1">
      <c r="A915" s="304" t="s">
        <v>1748</v>
      </c>
      <c r="B915" s="307" t="s">
        <v>1749</v>
      </c>
    </row>
    <row r="916" spans="1:2" hidden="1">
      <c r="A916" s="304" t="s">
        <v>1750</v>
      </c>
      <c r="B916" s="307" t="s">
        <v>1751</v>
      </c>
    </row>
    <row r="917" spans="1:2" hidden="1">
      <c r="A917" s="304" t="s">
        <v>1752</v>
      </c>
      <c r="B917" s="307" t="s">
        <v>1753</v>
      </c>
    </row>
    <row r="918" spans="1:2" hidden="1">
      <c r="A918" s="304" t="s">
        <v>1376</v>
      </c>
      <c r="B918" s="307" t="s">
        <v>1754</v>
      </c>
    </row>
    <row r="919" spans="1:2" hidden="1">
      <c r="A919" s="304" t="s">
        <v>1755</v>
      </c>
      <c r="B919" s="307" t="s">
        <v>1756</v>
      </c>
    </row>
    <row r="920" spans="1:2" hidden="1">
      <c r="A920" s="304" t="s">
        <v>1394</v>
      </c>
      <c r="B920" s="307" t="s">
        <v>1757</v>
      </c>
    </row>
    <row r="921" spans="1:2" hidden="1">
      <c r="A921" s="304" t="s">
        <v>1365</v>
      </c>
      <c r="B921" s="307" t="s">
        <v>1758</v>
      </c>
    </row>
    <row r="922" spans="1:2" hidden="1">
      <c r="A922" s="304" t="s">
        <v>1759</v>
      </c>
      <c r="B922" s="307" t="s">
        <v>1760</v>
      </c>
    </row>
    <row r="923" spans="1:2" hidden="1">
      <c r="A923" s="304" t="s">
        <v>1761</v>
      </c>
      <c r="B923" s="307" t="s">
        <v>1762</v>
      </c>
    </row>
    <row r="924" spans="1:2" hidden="1">
      <c r="A924" s="304" t="s">
        <v>1763</v>
      </c>
      <c r="B924" s="307" t="s">
        <v>1764</v>
      </c>
    </row>
    <row r="925" spans="1:2" hidden="1">
      <c r="A925" s="304" t="s">
        <v>1765</v>
      </c>
      <c r="B925" s="307" t="s">
        <v>1766</v>
      </c>
    </row>
    <row r="926" spans="1:2" hidden="1">
      <c r="A926" s="304" t="s">
        <v>1767</v>
      </c>
      <c r="B926" s="307" t="s">
        <v>1768</v>
      </c>
    </row>
    <row r="927" spans="1:2" hidden="1">
      <c r="A927" s="304" t="s">
        <v>1769</v>
      </c>
      <c r="B927" s="307" t="s">
        <v>1770</v>
      </c>
    </row>
    <row r="928" spans="1:2" hidden="1">
      <c r="A928" s="304" t="s">
        <v>1367</v>
      </c>
      <c r="B928" s="307" t="s">
        <v>1771</v>
      </c>
    </row>
    <row r="929" spans="1:2" hidden="1">
      <c r="A929" s="304" t="s">
        <v>1772</v>
      </c>
      <c r="B929" s="307" t="s">
        <v>1773</v>
      </c>
    </row>
    <row r="930" spans="1:2">
      <c r="A930" s="304" t="s">
        <v>1774</v>
      </c>
      <c r="B930" s="307" t="s">
        <v>1775</v>
      </c>
    </row>
    <row r="931" spans="1:2" hidden="1">
      <c r="A931" s="304" t="s">
        <v>1776</v>
      </c>
      <c r="B931" s="307" t="s">
        <v>1777</v>
      </c>
    </row>
    <row r="932" spans="1:2" hidden="1">
      <c r="A932" s="304" t="s">
        <v>1778</v>
      </c>
      <c r="B932" s="307" t="s">
        <v>1779</v>
      </c>
    </row>
    <row r="933" spans="1:2" hidden="1">
      <c r="A933" s="304" t="s">
        <v>1780</v>
      </c>
      <c r="B933" s="307" t="s">
        <v>1781</v>
      </c>
    </row>
    <row r="934" spans="1:2" hidden="1">
      <c r="A934" s="304" t="s">
        <v>1700</v>
      </c>
      <c r="B934" s="307" t="s">
        <v>1701</v>
      </c>
    </row>
    <row r="935" spans="1:2" hidden="1">
      <c r="A935" s="304" t="s">
        <v>1782</v>
      </c>
      <c r="B935" s="307" t="s">
        <v>1783</v>
      </c>
    </row>
    <row r="936" spans="1:2" hidden="1">
      <c r="A936" s="304" t="s">
        <v>1784</v>
      </c>
      <c r="B936" s="307" t="s">
        <v>1785</v>
      </c>
    </row>
    <row r="937" spans="1:2" hidden="1">
      <c r="A937" s="304" t="s">
        <v>1419</v>
      </c>
      <c r="B937" s="307" t="s">
        <v>1786</v>
      </c>
    </row>
    <row r="938" spans="1:2" hidden="1">
      <c r="A938" s="304" t="s">
        <v>1787</v>
      </c>
      <c r="B938" s="307" t="s">
        <v>1788</v>
      </c>
    </row>
    <row r="939" spans="1:2" hidden="1">
      <c r="A939" s="304" t="s">
        <v>1789</v>
      </c>
      <c r="B939" s="307" t="s">
        <v>1790</v>
      </c>
    </row>
    <row r="940" spans="1:2" hidden="1">
      <c r="A940" s="304" t="s">
        <v>1791</v>
      </c>
      <c r="B940" s="307" t="s">
        <v>1792</v>
      </c>
    </row>
    <row r="941" spans="1:2" hidden="1">
      <c r="A941" s="304" t="s">
        <v>1361</v>
      </c>
      <c r="B941" s="307" t="s">
        <v>1793</v>
      </c>
    </row>
    <row r="942" spans="1:2" hidden="1">
      <c r="A942" s="304" t="s">
        <v>1359</v>
      </c>
      <c r="B942" s="307" t="s">
        <v>1794</v>
      </c>
    </row>
    <row r="943" spans="1:2" hidden="1">
      <c r="A943" s="304" t="s">
        <v>1539</v>
      </c>
      <c r="B943" s="307" t="s">
        <v>1795</v>
      </c>
    </row>
    <row r="944" spans="1:2">
      <c r="A944" s="304" t="s">
        <v>1774</v>
      </c>
      <c r="B944" s="307" t="s">
        <v>1775</v>
      </c>
    </row>
    <row r="945" spans="1:2" hidden="1">
      <c r="A945" s="304" t="s">
        <v>1796</v>
      </c>
      <c r="B945" s="307" t="s">
        <v>1797</v>
      </c>
    </row>
    <row r="946" spans="1:2" hidden="1">
      <c r="A946" s="304" t="s">
        <v>1776</v>
      </c>
      <c r="B946" s="307" t="s">
        <v>1777</v>
      </c>
    </row>
    <row r="947" spans="1:2" hidden="1">
      <c r="A947" s="304" t="s">
        <v>1798</v>
      </c>
      <c r="B947" s="307" t="s">
        <v>1799</v>
      </c>
    </row>
    <row r="948" spans="1:2" hidden="1">
      <c r="A948" s="304" t="s">
        <v>1800</v>
      </c>
      <c r="B948" s="307" t="s">
        <v>1046</v>
      </c>
    </row>
    <row r="949" spans="1:2" hidden="1">
      <c r="A949" s="304" t="s">
        <v>1801</v>
      </c>
      <c r="B949" s="307" t="s">
        <v>1802</v>
      </c>
    </row>
    <row r="950" spans="1:2" hidden="1">
      <c r="A950" s="304" t="s">
        <v>1803</v>
      </c>
      <c r="B950" s="307" t="s">
        <v>1804</v>
      </c>
    </row>
    <row r="951" spans="1:2" hidden="1">
      <c r="A951" s="304" t="s">
        <v>1805</v>
      </c>
      <c r="B951" s="307" t="s">
        <v>1806</v>
      </c>
    </row>
    <row r="952" spans="1:2" hidden="1">
      <c r="A952" s="304" t="s">
        <v>1807</v>
      </c>
      <c r="B952" s="307" t="s">
        <v>1808</v>
      </c>
    </row>
    <row r="953" spans="1:2" hidden="1">
      <c r="A953" s="304" t="s">
        <v>1809</v>
      </c>
      <c r="B953" s="307" t="s">
        <v>1810</v>
      </c>
    </row>
    <row r="954" spans="1:2" hidden="1">
      <c r="A954" s="304" t="s">
        <v>1811</v>
      </c>
      <c r="B954" s="307" t="s">
        <v>1812</v>
      </c>
    </row>
    <row r="955" spans="1:2" hidden="1">
      <c r="A955" s="304" t="s">
        <v>1813</v>
      </c>
      <c r="B955" s="307" t="s">
        <v>1814</v>
      </c>
    </row>
    <row r="956" spans="1:2" hidden="1">
      <c r="A956" s="304" t="s">
        <v>1784</v>
      </c>
      <c r="B956" s="307" t="s">
        <v>1785</v>
      </c>
    </row>
    <row r="957" spans="1:2" hidden="1">
      <c r="A957" s="304" t="s">
        <v>1815</v>
      </c>
      <c r="B957" s="307" t="s">
        <v>1816</v>
      </c>
    </row>
    <row r="958" spans="1:2" hidden="1">
      <c r="A958" s="304" t="s">
        <v>1520</v>
      </c>
      <c r="B958" s="307" t="s">
        <v>1085</v>
      </c>
    </row>
    <row r="959" spans="1:2" hidden="1">
      <c r="A959" s="304" t="s">
        <v>1817</v>
      </c>
      <c r="B959" s="307" t="s">
        <v>1083</v>
      </c>
    </row>
    <row r="960" spans="1:2" hidden="1">
      <c r="A960" s="304" t="s">
        <v>1818</v>
      </c>
      <c r="B960" s="307" t="s">
        <v>1087</v>
      </c>
    </row>
    <row r="961" spans="1:2" hidden="1">
      <c r="A961" s="304" t="s">
        <v>1349</v>
      </c>
      <c r="B961" s="307" t="s">
        <v>1744</v>
      </c>
    </row>
    <row r="962" spans="1:2" hidden="1">
      <c r="A962" s="304" t="s">
        <v>1819</v>
      </c>
      <c r="B962" s="307" t="s">
        <v>1820</v>
      </c>
    </row>
    <row r="963" spans="1:2" hidden="1">
      <c r="A963" s="304" t="s">
        <v>1821</v>
      </c>
      <c r="B963" s="307" t="s">
        <v>1822</v>
      </c>
    </row>
    <row r="964" spans="1:2" hidden="1">
      <c r="A964" s="304" t="s">
        <v>1823</v>
      </c>
      <c r="B964" s="307" t="s">
        <v>1824</v>
      </c>
    </row>
    <row r="965" spans="1:2" hidden="1">
      <c r="A965" s="304" t="s">
        <v>1520</v>
      </c>
      <c r="B965" s="307" t="s">
        <v>1085</v>
      </c>
    </row>
    <row r="966" spans="1:2" hidden="1">
      <c r="A966" s="304" t="s">
        <v>1406</v>
      </c>
      <c r="B966" s="307" t="s">
        <v>1825</v>
      </c>
    </row>
    <row r="967" spans="1:2" hidden="1">
      <c r="A967" s="304" t="s">
        <v>1826</v>
      </c>
      <c r="B967" s="307" t="s">
        <v>1827</v>
      </c>
    </row>
    <row r="968" spans="1:2" hidden="1">
      <c r="A968" s="304" t="s">
        <v>1828</v>
      </c>
      <c r="B968" s="307" t="s">
        <v>1829</v>
      </c>
    </row>
    <row r="969" spans="1:2" hidden="1">
      <c r="A969" s="304" t="s">
        <v>1830</v>
      </c>
      <c r="B969" s="307" t="s">
        <v>1831</v>
      </c>
    </row>
    <row r="970" spans="1:2" hidden="1">
      <c r="A970" s="304" t="s">
        <v>1563</v>
      </c>
      <c r="B970" s="307" t="s">
        <v>1832</v>
      </c>
    </row>
    <row r="971" spans="1:2" hidden="1">
      <c r="A971" s="304" t="s">
        <v>1833</v>
      </c>
      <c r="B971" s="307" t="s">
        <v>1834</v>
      </c>
    </row>
    <row r="972" spans="1:2" hidden="1">
      <c r="A972" s="304" t="s">
        <v>1835</v>
      </c>
      <c r="B972" s="307" t="s">
        <v>1836</v>
      </c>
    </row>
    <row r="973" spans="1:2" hidden="1">
      <c r="A973" s="304" t="s">
        <v>1837</v>
      </c>
      <c r="B973" s="307" t="s">
        <v>1838</v>
      </c>
    </row>
    <row r="974" spans="1:2" hidden="1">
      <c r="A974" s="304" t="s">
        <v>1839</v>
      </c>
      <c r="B974" s="310" t="s">
        <v>1066</v>
      </c>
    </row>
    <row r="975" spans="1:2" hidden="1">
      <c r="A975" s="304" t="s">
        <v>1840</v>
      </c>
      <c r="B975" s="307" t="s">
        <v>1089</v>
      </c>
    </row>
    <row r="976" spans="1:2" hidden="1">
      <c r="A976" s="304" t="s">
        <v>1841</v>
      </c>
      <c r="B976" s="307" t="s">
        <v>1680</v>
      </c>
    </row>
    <row r="977" spans="1:2" hidden="1">
      <c r="A977" s="304" t="s">
        <v>1842</v>
      </c>
      <c r="B977" s="307" t="s">
        <v>1089</v>
      </c>
    </row>
    <row r="978" spans="1:2" hidden="1">
      <c r="A978" s="304" t="s">
        <v>1843</v>
      </c>
      <c r="B978" s="307" t="s">
        <v>1189</v>
      </c>
    </row>
    <row r="979" spans="1:2" hidden="1">
      <c r="A979" s="304" t="s">
        <v>1844</v>
      </c>
      <c r="B979" s="307" t="s">
        <v>1845</v>
      </c>
    </row>
    <row r="980" spans="1:2" hidden="1">
      <c r="A980" s="304" t="s">
        <v>1475</v>
      </c>
      <c r="B980" s="307" t="s">
        <v>1846</v>
      </c>
    </row>
    <row r="981" spans="1:2" hidden="1">
      <c r="A981" s="304" t="s">
        <v>1847</v>
      </c>
      <c r="B981" s="307" t="s">
        <v>1848</v>
      </c>
    </row>
    <row r="982" spans="1:2" hidden="1">
      <c r="A982" s="304" t="s">
        <v>1849</v>
      </c>
      <c r="B982" s="307" t="s">
        <v>1850</v>
      </c>
    </row>
    <row r="983" spans="1:2" hidden="1">
      <c r="A983" s="304" t="s">
        <v>1374</v>
      </c>
      <c r="B983" s="307" t="s">
        <v>1779</v>
      </c>
    </row>
    <row r="984" spans="1:2" hidden="1">
      <c r="A984" s="304" t="s">
        <v>1826</v>
      </c>
      <c r="B984" s="307" t="s">
        <v>1827</v>
      </c>
    </row>
    <row r="985" spans="1:2" hidden="1">
      <c r="A985" s="304" t="s">
        <v>1563</v>
      </c>
      <c r="B985" s="307" t="s">
        <v>1832</v>
      </c>
    </row>
    <row r="986" spans="1:2" hidden="1">
      <c r="A986" s="304" t="s">
        <v>1851</v>
      </c>
      <c r="B986" s="307" t="s">
        <v>1852</v>
      </c>
    </row>
    <row r="987" spans="1:2" hidden="1">
      <c r="A987" s="304" t="s">
        <v>1853</v>
      </c>
      <c r="B987" s="307" t="s">
        <v>1854</v>
      </c>
    </row>
    <row r="988" spans="1:2" hidden="1">
      <c r="A988" s="304" t="s">
        <v>1855</v>
      </c>
      <c r="B988" s="307" t="s">
        <v>1832</v>
      </c>
    </row>
    <row r="989" spans="1:2" hidden="1">
      <c r="A989" s="304" t="s">
        <v>1856</v>
      </c>
      <c r="B989" s="305">
        <v>19349009000130</v>
      </c>
    </row>
    <row r="990" spans="1:2" hidden="1">
      <c r="A990" s="304" t="s">
        <v>1857</v>
      </c>
      <c r="B990" s="307" t="s">
        <v>1858</v>
      </c>
    </row>
    <row r="991" spans="1:2" hidden="1">
      <c r="A991" s="304" t="s">
        <v>1859</v>
      </c>
      <c r="B991" s="307" t="s">
        <v>1860</v>
      </c>
    </row>
    <row r="992" spans="1:2" hidden="1">
      <c r="A992" s="304" t="s">
        <v>1861</v>
      </c>
      <c r="B992" s="307" t="s">
        <v>1203</v>
      </c>
    </row>
    <row r="993" spans="1:2" hidden="1">
      <c r="A993" s="304" t="s">
        <v>1862</v>
      </c>
      <c r="B993" s="307" t="s">
        <v>1863</v>
      </c>
    </row>
    <row r="994" spans="1:2" hidden="1">
      <c r="A994" s="304" t="s">
        <v>1864</v>
      </c>
      <c r="B994" s="307" t="s">
        <v>1865</v>
      </c>
    </row>
    <row r="995" spans="1:2" hidden="1">
      <c r="A995" s="304" t="s">
        <v>1866</v>
      </c>
      <c r="B995" s="307" t="s">
        <v>1095</v>
      </c>
    </row>
    <row r="996" spans="1:2" hidden="1">
      <c r="A996" s="304" t="s">
        <v>1867</v>
      </c>
      <c r="B996" s="307" t="s">
        <v>1868</v>
      </c>
    </row>
    <row r="997" spans="1:2" hidden="1">
      <c r="A997" s="304" t="s">
        <v>1869</v>
      </c>
      <c r="B997" s="307" t="s">
        <v>1870</v>
      </c>
    </row>
    <row r="998" spans="1:2" hidden="1">
      <c r="A998" s="304" t="s">
        <v>1387</v>
      </c>
      <c r="B998" s="310" t="s">
        <v>1052</v>
      </c>
    </row>
    <row r="999" spans="1:2" hidden="1">
      <c r="A999" s="304" t="s">
        <v>1871</v>
      </c>
      <c r="B999" s="307" t="s">
        <v>1872</v>
      </c>
    </row>
    <row r="1000" spans="1:2" hidden="1">
      <c r="A1000" s="304" t="s">
        <v>1280</v>
      </c>
      <c r="B1000" s="307" t="s">
        <v>1873</v>
      </c>
    </row>
    <row r="1001" spans="1:2" hidden="1">
      <c r="A1001" s="304" t="s">
        <v>1874</v>
      </c>
      <c r="B1001" s="307" t="s">
        <v>1044</v>
      </c>
    </row>
    <row r="1002" spans="1:2" hidden="1">
      <c r="A1002" s="304" t="s">
        <v>1875</v>
      </c>
      <c r="B1002" s="307" t="s">
        <v>1876</v>
      </c>
    </row>
    <row r="1003" spans="1:2" hidden="1">
      <c r="A1003" s="304" t="s">
        <v>1877</v>
      </c>
      <c r="B1003" s="307" t="s">
        <v>1878</v>
      </c>
    </row>
    <row r="1004" spans="1:2" hidden="1">
      <c r="A1004" s="304" t="s">
        <v>1879</v>
      </c>
      <c r="B1004" s="307" t="s">
        <v>1880</v>
      </c>
    </row>
    <row r="1005" spans="1:2" hidden="1">
      <c r="A1005" s="304" t="s">
        <v>1506</v>
      </c>
      <c r="B1005" s="307" t="s">
        <v>1205</v>
      </c>
    </row>
    <row r="1006" spans="1:2" hidden="1">
      <c r="A1006" s="304" t="s">
        <v>1881</v>
      </c>
      <c r="B1006" s="307" t="s">
        <v>1882</v>
      </c>
    </row>
    <row r="1007" spans="1:2" hidden="1">
      <c r="A1007" s="304" t="s">
        <v>1883</v>
      </c>
      <c r="B1007" s="307" t="s">
        <v>1829</v>
      </c>
    </row>
    <row r="1008" spans="1:2" hidden="1">
      <c r="A1008" s="304" t="s">
        <v>1884</v>
      </c>
      <c r="B1008" s="307" t="s">
        <v>1885</v>
      </c>
    </row>
    <row r="1009" spans="1:2" hidden="1">
      <c r="A1009" s="304" t="s">
        <v>1886</v>
      </c>
      <c r="B1009" s="307" t="s">
        <v>1887</v>
      </c>
    </row>
    <row r="1010" spans="1:2" hidden="1">
      <c r="A1010" s="304" t="s">
        <v>1888</v>
      </c>
      <c r="B1010" s="307" t="s">
        <v>1889</v>
      </c>
    </row>
    <row r="1011" spans="1:2" hidden="1">
      <c r="A1011" s="304" t="s">
        <v>1890</v>
      </c>
      <c r="B1011" s="307" t="s">
        <v>1891</v>
      </c>
    </row>
    <row r="1012" spans="1:2" hidden="1">
      <c r="A1012" s="304" t="s">
        <v>1892</v>
      </c>
      <c r="B1012" s="307" t="s">
        <v>1893</v>
      </c>
    </row>
    <row r="1013" spans="1:2" hidden="1">
      <c r="A1013" s="304" t="s">
        <v>1512</v>
      </c>
      <c r="B1013" s="307" t="s">
        <v>1894</v>
      </c>
    </row>
    <row r="1014" spans="1:2" hidden="1">
      <c r="A1014" s="304" t="s">
        <v>1895</v>
      </c>
      <c r="B1014" s="307" t="s">
        <v>1896</v>
      </c>
    </row>
    <row r="1015" spans="1:2" hidden="1">
      <c r="A1015" s="304" t="s">
        <v>1897</v>
      </c>
      <c r="B1015" s="307" t="s">
        <v>1898</v>
      </c>
    </row>
    <row r="1016" spans="1:2" hidden="1">
      <c r="A1016" s="304" t="s">
        <v>1899</v>
      </c>
      <c r="B1016" s="307" t="s">
        <v>1900</v>
      </c>
    </row>
    <row r="1017" spans="1:2" hidden="1">
      <c r="A1017" s="304" t="s">
        <v>1901</v>
      </c>
      <c r="B1017" s="307" t="s">
        <v>1902</v>
      </c>
    </row>
    <row r="1018" spans="1:2" hidden="1">
      <c r="A1018" s="304" t="s">
        <v>1462</v>
      </c>
      <c r="B1018" s="307" t="s">
        <v>1896</v>
      </c>
    </row>
    <row r="1019" spans="1:2" hidden="1">
      <c r="A1019" s="304" t="s">
        <v>1330</v>
      </c>
      <c r="B1019" s="307" t="s">
        <v>1903</v>
      </c>
    </row>
    <row r="1020" spans="1:2" hidden="1">
      <c r="A1020" s="304" t="s">
        <v>1534</v>
      </c>
      <c r="B1020" s="307" t="s">
        <v>1904</v>
      </c>
    </row>
    <row r="1021" spans="1:2" hidden="1">
      <c r="A1021" s="304" t="s">
        <v>1382</v>
      </c>
      <c r="B1021" s="307" t="s">
        <v>1905</v>
      </c>
    </row>
    <row r="1022" spans="1:2" hidden="1">
      <c r="A1022" s="314" t="s">
        <v>1379</v>
      </c>
      <c r="B1022" s="307" t="s">
        <v>1906</v>
      </c>
    </row>
    <row r="1023" spans="1:2" hidden="1">
      <c r="A1023" s="304" t="s">
        <v>1490</v>
      </c>
      <c r="B1023" s="307" t="s">
        <v>1907</v>
      </c>
    </row>
    <row r="1024" spans="1:2" hidden="1">
      <c r="A1024" s="304" t="s">
        <v>1392</v>
      </c>
      <c r="B1024" s="307" t="s">
        <v>1908</v>
      </c>
    </row>
    <row r="1025" spans="1:2" hidden="1">
      <c r="A1025" s="304" t="s">
        <v>1909</v>
      </c>
      <c r="B1025" s="307" t="s">
        <v>1910</v>
      </c>
    </row>
    <row r="1026" spans="1:2" hidden="1">
      <c r="A1026" s="304" t="s">
        <v>1911</v>
      </c>
      <c r="B1026" s="307" t="s">
        <v>1912</v>
      </c>
    </row>
    <row r="1027" spans="1:2" hidden="1">
      <c r="A1027" s="304" t="s">
        <v>1913</v>
      </c>
      <c r="B1027" s="307" t="s">
        <v>1914</v>
      </c>
    </row>
    <row r="1028" spans="1:2" hidden="1">
      <c r="A1028" s="304" t="s">
        <v>1915</v>
      </c>
      <c r="B1028" s="306" t="s">
        <v>1916</v>
      </c>
    </row>
    <row r="1029" spans="1:2" hidden="1">
      <c r="A1029" s="304" t="s">
        <v>1917</v>
      </c>
      <c r="B1029" s="306" t="s">
        <v>1918</v>
      </c>
    </row>
    <row r="1030" spans="1:2" hidden="1">
      <c r="A1030" s="304" t="s">
        <v>1919</v>
      </c>
      <c r="B1030" s="306" t="s">
        <v>1920</v>
      </c>
    </row>
    <row r="1031" spans="1:2" hidden="1">
      <c r="A1031" s="304" t="s">
        <v>1921</v>
      </c>
      <c r="B1031" s="306" t="s">
        <v>1922</v>
      </c>
    </row>
    <row r="1032" spans="1:2" hidden="1">
      <c r="A1032" s="304" t="s">
        <v>1923</v>
      </c>
      <c r="B1032" s="306" t="s">
        <v>1924</v>
      </c>
    </row>
    <row r="1033" spans="1:2" hidden="1">
      <c r="A1033" s="304" t="s">
        <v>1925</v>
      </c>
      <c r="B1033" s="306" t="s">
        <v>1926</v>
      </c>
    </row>
    <row r="1034" spans="1:2" hidden="1">
      <c r="A1034" s="304" t="s">
        <v>1927</v>
      </c>
      <c r="B1034" s="306" t="s">
        <v>1928</v>
      </c>
    </row>
    <row r="1035" spans="1:2" hidden="1">
      <c r="A1035" s="304" t="s">
        <v>1929</v>
      </c>
      <c r="B1035" s="306" t="s">
        <v>1930</v>
      </c>
    </row>
    <row r="1036" spans="1:2" hidden="1">
      <c r="A1036" s="304" t="s">
        <v>1702</v>
      </c>
      <c r="B1036" s="306" t="s">
        <v>1703</v>
      </c>
    </row>
    <row r="1037" spans="1:2" hidden="1">
      <c r="A1037" s="304" t="s">
        <v>1931</v>
      </c>
      <c r="B1037" s="306" t="s">
        <v>1932</v>
      </c>
    </row>
    <row r="1038" spans="1:2" hidden="1">
      <c r="A1038" s="304" t="s">
        <v>1933</v>
      </c>
      <c r="B1038" s="306" t="s">
        <v>1934</v>
      </c>
    </row>
    <row r="1039" spans="1:2" hidden="1">
      <c r="A1039" s="304" t="s">
        <v>1935</v>
      </c>
      <c r="B1039" s="306" t="s">
        <v>1936</v>
      </c>
    </row>
    <row r="1040" spans="1:2" hidden="1">
      <c r="A1040" s="304" t="s">
        <v>1937</v>
      </c>
      <c r="B1040" s="306" t="s">
        <v>1938</v>
      </c>
    </row>
    <row r="1041" spans="1:2" hidden="1">
      <c r="A1041" s="304" t="s">
        <v>1939</v>
      </c>
      <c r="B1041" s="306" t="s">
        <v>1940</v>
      </c>
    </row>
    <row r="1042" spans="1:2" hidden="1">
      <c r="A1042" s="304" t="s">
        <v>1941</v>
      </c>
      <c r="B1042" s="306" t="s">
        <v>1942</v>
      </c>
    </row>
    <row r="1043" spans="1:2" hidden="1">
      <c r="A1043" s="304" t="s">
        <v>1943</v>
      </c>
      <c r="B1043" s="307" t="s">
        <v>1944</v>
      </c>
    </row>
    <row r="1044" spans="1:2" hidden="1">
      <c r="A1044" s="304" t="s">
        <v>1945</v>
      </c>
      <c r="B1044" s="307" t="s">
        <v>1946</v>
      </c>
    </row>
    <row r="1045" spans="1:2" hidden="1">
      <c r="A1045" s="304" t="s">
        <v>1947</v>
      </c>
      <c r="B1045" s="307" t="s">
        <v>1948</v>
      </c>
    </row>
    <row r="1046" spans="1:2" hidden="1">
      <c r="A1046" s="304" t="s">
        <v>1949</v>
      </c>
      <c r="B1046" s="307" t="s">
        <v>1950</v>
      </c>
    </row>
    <row r="1047" spans="1:2" hidden="1">
      <c r="A1047" s="304" t="s">
        <v>1951</v>
      </c>
      <c r="B1047" s="307" t="s">
        <v>1952</v>
      </c>
    </row>
    <row r="1048" spans="1:2" hidden="1">
      <c r="A1048" s="304" t="s">
        <v>1953</v>
      </c>
      <c r="B1048" s="307" t="s">
        <v>1954</v>
      </c>
    </row>
    <row r="1049" spans="1:2" hidden="1">
      <c r="A1049" s="304" t="s">
        <v>1955</v>
      </c>
      <c r="B1049" s="307" t="s">
        <v>1956</v>
      </c>
    </row>
    <row r="1050" spans="1:2" hidden="1">
      <c r="A1050" s="314" t="s">
        <v>1957</v>
      </c>
      <c r="B1050" s="306" t="s">
        <v>1958</v>
      </c>
    </row>
    <row r="1051" spans="1:2" hidden="1">
      <c r="A1051" s="314" t="s">
        <v>1959</v>
      </c>
      <c r="B1051" s="306" t="s">
        <v>1960</v>
      </c>
    </row>
    <row r="1052" spans="1:2" hidden="1">
      <c r="A1052" s="304" t="s">
        <v>1542</v>
      </c>
      <c r="B1052" s="307" t="s">
        <v>1961</v>
      </c>
    </row>
    <row r="1053" spans="1:2" hidden="1">
      <c r="A1053" s="314" t="s">
        <v>1962</v>
      </c>
      <c r="B1053" s="306" t="s">
        <v>1963</v>
      </c>
    </row>
    <row r="1054" spans="1:2" hidden="1">
      <c r="A1054" s="314" t="s">
        <v>1525</v>
      </c>
      <c r="B1054" s="306" t="s">
        <v>1964</v>
      </c>
    </row>
    <row r="1055" spans="1:2" hidden="1">
      <c r="A1055" s="314" t="s">
        <v>1965</v>
      </c>
      <c r="B1055" s="306" t="s">
        <v>1966</v>
      </c>
    </row>
    <row r="1056" spans="1:2" hidden="1">
      <c r="A1056" s="314" t="s">
        <v>1967</v>
      </c>
      <c r="B1056" s="306" t="s">
        <v>1968</v>
      </c>
    </row>
    <row r="1057" spans="1:2" hidden="1">
      <c r="A1057" s="314" t="s">
        <v>1969</v>
      </c>
      <c r="B1057" s="306" t="s">
        <v>1970</v>
      </c>
    </row>
    <row r="1058" spans="1:2" hidden="1">
      <c r="A1058" s="314" t="s">
        <v>1971</v>
      </c>
      <c r="B1058" s="306" t="s">
        <v>1972</v>
      </c>
    </row>
    <row r="1059" spans="1:2" hidden="1">
      <c r="A1059" s="314" t="s">
        <v>1973</v>
      </c>
      <c r="B1059" s="306" t="s">
        <v>1974</v>
      </c>
    </row>
    <row r="1060" spans="1:2" hidden="1">
      <c r="A1060" s="314" t="s">
        <v>1975</v>
      </c>
      <c r="B1060" s="306" t="s">
        <v>1976</v>
      </c>
    </row>
    <row r="1061" spans="1:2" hidden="1">
      <c r="A1061" s="314" t="s">
        <v>1977</v>
      </c>
      <c r="B1061" s="306" t="s">
        <v>1978</v>
      </c>
    </row>
    <row r="1062" spans="1:2" hidden="1">
      <c r="A1062" s="314" t="s">
        <v>1979</v>
      </c>
      <c r="B1062" s="306" t="s">
        <v>1980</v>
      </c>
    </row>
    <row r="1063" spans="1:2" hidden="1">
      <c r="A1063" s="314" t="s">
        <v>1531</v>
      </c>
      <c r="B1063" s="306" t="s">
        <v>1981</v>
      </c>
    </row>
    <row r="1064" spans="1:2" hidden="1">
      <c r="A1064" s="314" t="s">
        <v>1982</v>
      </c>
      <c r="B1064" s="306" t="s">
        <v>1983</v>
      </c>
    </row>
    <row r="1065" spans="1:2" hidden="1">
      <c r="A1065" s="314" t="s">
        <v>1409</v>
      </c>
      <c r="B1065" s="306" t="s">
        <v>1576</v>
      </c>
    </row>
    <row r="1066" spans="1:2" hidden="1">
      <c r="A1066" s="314" t="s">
        <v>1321</v>
      </c>
      <c r="B1066" s="306" t="s">
        <v>1683</v>
      </c>
    </row>
    <row r="1067" spans="1:2" hidden="1">
      <c r="A1067" s="314" t="s">
        <v>1984</v>
      </c>
      <c r="B1067" s="306" t="s">
        <v>619</v>
      </c>
    </row>
    <row r="1068" spans="1:2" hidden="1">
      <c r="A1068" s="314" t="s">
        <v>1302</v>
      </c>
      <c r="B1068" s="306" t="s">
        <v>619</v>
      </c>
    </row>
    <row r="1069" spans="1:2" hidden="1">
      <c r="A1069" s="314" t="s">
        <v>1454</v>
      </c>
      <c r="B1069" s="306" t="s">
        <v>1985</v>
      </c>
    </row>
    <row r="1070" spans="1:2" hidden="1">
      <c r="A1070" s="314" t="s">
        <v>1986</v>
      </c>
      <c r="B1070" s="306" t="s">
        <v>1987</v>
      </c>
    </row>
    <row r="1071" spans="1:2" hidden="1">
      <c r="A1071" s="314" t="s">
        <v>1988</v>
      </c>
      <c r="B1071" s="306" t="s">
        <v>1989</v>
      </c>
    </row>
    <row r="1072" spans="1:2" hidden="1">
      <c r="A1072" s="314" t="s">
        <v>1990</v>
      </c>
      <c r="B1072" s="306" t="s">
        <v>1991</v>
      </c>
    </row>
    <row r="1073" spans="1:2" hidden="1">
      <c r="A1073" s="314" t="s">
        <v>1992</v>
      </c>
      <c r="B1073" s="306" t="s">
        <v>1993</v>
      </c>
    </row>
    <row r="1074" spans="1:2" hidden="1">
      <c r="A1074" s="314" t="s">
        <v>1372</v>
      </c>
      <c r="B1074" s="306" t="s">
        <v>1994</v>
      </c>
    </row>
    <row r="1075" spans="1:2" hidden="1">
      <c r="A1075" s="314" t="s">
        <v>1995</v>
      </c>
      <c r="B1075" s="306" t="s">
        <v>1996</v>
      </c>
    </row>
    <row r="1076" spans="1:2" hidden="1">
      <c r="A1076" s="314" t="s">
        <v>1997</v>
      </c>
      <c r="B1076" s="306" t="s">
        <v>1998</v>
      </c>
    </row>
    <row r="1077" spans="1:2" hidden="1">
      <c r="A1077" s="314" t="s">
        <v>1999</v>
      </c>
      <c r="B1077" s="306" t="s">
        <v>2000</v>
      </c>
    </row>
    <row r="1078" spans="1:2" hidden="1">
      <c r="A1078" s="314" t="s">
        <v>2001</v>
      </c>
      <c r="B1078" s="306" t="s">
        <v>2002</v>
      </c>
    </row>
    <row r="1079" spans="1:2" hidden="1">
      <c r="A1079" s="314" t="s">
        <v>2003</v>
      </c>
      <c r="B1079" s="306" t="s">
        <v>2004</v>
      </c>
    </row>
    <row r="1080" spans="1:2" hidden="1">
      <c r="A1080" s="314" t="s">
        <v>2005</v>
      </c>
      <c r="B1080" s="306" t="s">
        <v>2006</v>
      </c>
    </row>
    <row r="1081" spans="1:2" hidden="1">
      <c r="A1081" s="314" t="s">
        <v>2007</v>
      </c>
      <c r="B1081" s="306" t="s">
        <v>2008</v>
      </c>
    </row>
    <row r="1082" spans="1:2" hidden="1">
      <c r="A1082" s="314" t="s">
        <v>2009</v>
      </c>
      <c r="B1082" s="306" t="s">
        <v>2010</v>
      </c>
    </row>
    <row r="1083" spans="1:2" hidden="1">
      <c r="A1083" s="314" t="s">
        <v>2011</v>
      </c>
      <c r="B1083" s="306" t="s">
        <v>2012</v>
      </c>
    </row>
    <row r="1084" spans="1:2" hidden="1">
      <c r="A1084" s="314" t="s">
        <v>2013</v>
      </c>
      <c r="B1084" s="306" t="s">
        <v>2014</v>
      </c>
    </row>
    <row r="1085" spans="1:2" hidden="1">
      <c r="A1085" s="314" t="s">
        <v>2015</v>
      </c>
      <c r="B1085" s="306" t="s">
        <v>2016</v>
      </c>
    </row>
    <row r="1086" spans="1:2" hidden="1">
      <c r="A1086" s="314" t="s">
        <v>2017</v>
      </c>
      <c r="B1086" s="306" t="s">
        <v>2018</v>
      </c>
    </row>
    <row r="1087" spans="1:2" hidden="1">
      <c r="A1087" s="314" t="s">
        <v>2019</v>
      </c>
      <c r="B1087" s="306" t="s">
        <v>2020</v>
      </c>
    </row>
    <row r="1088" spans="1:2" hidden="1">
      <c r="A1088" s="314" t="s">
        <v>2021</v>
      </c>
      <c r="B1088" s="306" t="s">
        <v>2022</v>
      </c>
    </row>
    <row r="1089" spans="1:2" hidden="1">
      <c r="A1089" s="314" t="s">
        <v>2023</v>
      </c>
      <c r="B1089" s="306" t="s">
        <v>2024</v>
      </c>
    </row>
    <row r="1090" spans="1:2" hidden="1">
      <c r="A1090" s="314" t="s">
        <v>2025</v>
      </c>
      <c r="B1090" s="306" t="s">
        <v>2026</v>
      </c>
    </row>
    <row r="1091" spans="1:2" hidden="1">
      <c r="A1091" s="314" t="s">
        <v>1559</v>
      </c>
      <c r="B1091" s="306" t="s">
        <v>2027</v>
      </c>
    </row>
    <row r="1092" spans="1:2" hidden="1">
      <c r="A1092" s="314" t="s">
        <v>2028</v>
      </c>
      <c r="B1092" s="306" t="s">
        <v>2029</v>
      </c>
    </row>
    <row r="1093" spans="1:2" hidden="1">
      <c r="A1093" s="315" t="s">
        <v>2030</v>
      </c>
      <c r="B1093" s="307" t="s">
        <v>1781</v>
      </c>
    </row>
    <row r="1094" spans="1:2" hidden="1">
      <c r="A1094" s="314" t="s">
        <v>2031</v>
      </c>
      <c r="B1094" s="306" t="s">
        <v>2032</v>
      </c>
    </row>
    <row r="1095" spans="1:2" hidden="1">
      <c r="A1095" s="314" t="s">
        <v>2033</v>
      </c>
      <c r="B1095" s="306" t="s">
        <v>2034</v>
      </c>
    </row>
    <row r="1096" spans="1:2" hidden="1">
      <c r="A1096" s="314" t="s">
        <v>1324</v>
      </c>
      <c r="B1096" s="306" t="s">
        <v>2035</v>
      </c>
    </row>
    <row r="1097" spans="1:2" hidden="1">
      <c r="A1097" s="314" t="s">
        <v>2036</v>
      </c>
      <c r="B1097" s="306" t="s">
        <v>2037</v>
      </c>
    </row>
    <row r="1098" spans="1:2" hidden="1">
      <c r="A1098" s="314" t="s">
        <v>2038</v>
      </c>
      <c r="B1098" s="306" t="s">
        <v>2039</v>
      </c>
    </row>
    <row r="1099" spans="1:2" hidden="1">
      <c r="A1099" s="314" t="s">
        <v>2040</v>
      </c>
      <c r="B1099" s="306" t="s">
        <v>2041</v>
      </c>
    </row>
    <row r="1100" spans="1:2" hidden="1">
      <c r="A1100" s="314" t="s">
        <v>2042</v>
      </c>
      <c r="B1100" s="306" t="s">
        <v>2043</v>
      </c>
    </row>
    <row r="1101" spans="1:2" hidden="1">
      <c r="A1101" s="314" t="s">
        <v>2044</v>
      </c>
      <c r="B1101" s="306" t="s">
        <v>2045</v>
      </c>
    </row>
    <row r="1102" spans="1:2" hidden="1">
      <c r="A1102" s="314" t="s">
        <v>2046</v>
      </c>
      <c r="B1102" s="306" t="s">
        <v>2047</v>
      </c>
    </row>
    <row r="1103" spans="1:2" hidden="1">
      <c r="A1103" s="314" t="s">
        <v>2048</v>
      </c>
      <c r="B1103" s="306" t="s">
        <v>2049</v>
      </c>
    </row>
    <row r="1104" spans="1:2" hidden="1">
      <c r="A1104" s="315" t="s">
        <v>2050</v>
      </c>
      <c r="B1104" s="306" t="s">
        <v>2051</v>
      </c>
    </row>
    <row r="1105" spans="1:2" hidden="1">
      <c r="A1105" s="315" t="s">
        <v>2052</v>
      </c>
      <c r="B1105" s="316" t="s">
        <v>2053</v>
      </c>
    </row>
    <row r="1106" spans="1:2" hidden="1">
      <c r="A1106" s="315" t="s">
        <v>2054</v>
      </c>
      <c r="B1106" s="316" t="s">
        <v>2055</v>
      </c>
    </row>
    <row r="1107" spans="1:2" hidden="1">
      <c r="A1107" s="315" t="s">
        <v>2056</v>
      </c>
      <c r="B1107" s="316" t="s">
        <v>2057</v>
      </c>
    </row>
    <row r="1108" spans="1:2" hidden="1">
      <c r="A1108" s="315" t="s">
        <v>1290</v>
      </c>
      <c r="B1108" s="316" t="s">
        <v>2058</v>
      </c>
    </row>
    <row r="1109" spans="1:2" hidden="1">
      <c r="A1109" s="315" t="s">
        <v>2059</v>
      </c>
      <c r="B1109" s="316" t="s">
        <v>2060</v>
      </c>
    </row>
    <row r="1110" spans="1:2" hidden="1">
      <c r="A1110" s="315" t="s">
        <v>2061</v>
      </c>
      <c r="B1110" s="316" t="s">
        <v>2062</v>
      </c>
    </row>
    <row r="1111" spans="1:2" hidden="1">
      <c r="A1111" s="315" t="s">
        <v>2063</v>
      </c>
      <c r="B1111" s="316" t="s">
        <v>2064</v>
      </c>
    </row>
    <row r="1112" spans="1:2" hidden="1">
      <c r="A1112" s="315" t="s">
        <v>2065</v>
      </c>
      <c r="B1112" s="316" t="s">
        <v>2066</v>
      </c>
    </row>
    <row r="1113" spans="1:2" hidden="1">
      <c r="A1113" s="315" t="s">
        <v>2067</v>
      </c>
      <c r="B1113" s="316" t="s">
        <v>2068</v>
      </c>
    </row>
    <row r="1114" spans="1:2" hidden="1">
      <c r="A1114" s="315" t="s">
        <v>2069</v>
      </c>
      <c r="B1114" s="316" t="s">
        <v>2070</v>
      </c>
    </row>
    <row r="1115" spans="1:2" hidden="1">
      <c r="A1115" s="315" t="s">
        <v>1353</v>
      </c>
      <c r="B1115" s="307" t="s">
        <v>1740</v>
      </c>
    </row>
    <row r="1116" spans="1:2" hidden="1">
      <c r="A1116" s="315" t="s">
        <v>1357</v>
      </c>
      <c r="B1116" s="316" t="s">
        <v>2071</v>
      </c>
    </row>
    <row r="1117" spans="1:2" hidden="1">
      <c r="A1117" s="315" t="s">
        <v>1415</v>
      </c>
      <c r="B1117" s="307" t="s">
        <v>1130</v>
      </c>
    </row>
    <row r="1118" spans="1:2" hidden="1">
      <c r="A1118" s="315" t="s">
        <v>1503</v>
      </c>
      <c r="B1118" s="307" t="s">
        <v>1578</v>
      </c>
    </row>
    <row r="1119" spans="1:2" hidden="1">
      <c r="A1119" s="315" t="s">
        <v>1482</v>
      </c>
      <c r="B1119" s="310" t="s">
        <v>1054</v>
      </c>
    </row>
    <row r="1120" spans="1:2" hidden="1">
      <c r="A1120" s="315" t="s">
        <v>2072</v>
      </c>
      <c r="B1120" s="310" t="s">
        <v>2073</v>
      </c>
    </row>
    <row r="1121" spans="1:2" hidden="1">
      <c r="A1121" s="315" t="s">
        <v>2074</v>
      </c>
      <c r="B1121" s="316" t="s">
        <v>2075</v>
      </c>
    </row>
    <row r="1122" spans="1:2" hidden="1">
      <c r="A1122" s="315" t="s">
        <v>2076</v>
      </c>
      <c r="B1122" s="316" t="s">
        <v>2077</v>
      </c>
    </row>
    <row r="1123" spans="1:2" hidden="1">
      <c r="A1123" s="315" t="s">
        <v>2078</v>
      </c>
      <c r="B1123" s="316" t="s">
        <v>2079</v>
      </c>
    </row>
    <row r="1124" spans="1:2" hidden="1">
      <c r="A1124" s="315" t="s">
        <v>1283</v>
      </c>
      <c r="B1124" s="316" t="s">
        <v>2079</v>
      </c>
    </row>
    <row r="1125" spans="1:2" hidden="1">
      <c r="A1125" s="315" t="s">
        <v>1399</v>
      </c>
      <c r="B1125" s="316" t="s">
        <v>2080</v>
      </c>
    </row>
    <row r="1126" spans="1:2" hidden="1">
      <c r="A1126" s="315" t="s">
        <v>2081</v>
      </c>
      <c r="B1126" s="316" t="s">
        <v>2082</v>
      </c>
    </row>
    <row r="1127" spans="1:2" hidden="1">
      <c r="A1127" s="315" t="s">
        <v>2083</v>
      </c>
      <c r="B1127" s="316" t="s">
        <v>2084</v>
      </c>
    </row>
    <row r="1128" spans="1:2" hidden="1">
      <c r="A1128" s="315" t="s">
        <v>2085</v>
      </c>
      <c r="B1128" s="316" t="s">
        <v>2086</v>
      </c>
    </row>
    <row r="1129" spans="1:2" hidden="1">
      <c r="A1129" s="315" t="s">
        <v>2087</v>
      </c>
      <c r="B1129" s="316" t="s">
        <v>2088</v>
      </c>
    </row>
    <row r="1130" spans="1:2" hidden="1">
      <c r="A1130" s="315" t="s">
        <v>1164</v>
      </c>
      <c r="B1130" s="307" t="s">
        <v>1165</v>
      </c>
    </row>
    <row r="1131" spans="1:2" hidden="1">
      <c r="A1131" s="315" t="s">
        <v>1306</v>
      </c>
      <c r="B1131" s="316" t="s">
        <v>2090</v>
      </c>
    </row>
    <row r="1132" spans="1:2" hidden="1">
      <c r="A1132" s="315" t="s">
        <v>1498</v>
      </c>
      <c r="B1132" s="307" t="s">
        <v>1783</v>
      </c>
    </row>
    <row r="1133" spans="1:2" hidden="1">
      <c r="A1133" s="315" t="s">
        <v>1529</v>
      </c>
      <c r="B1133" s="316" t="s">
        <v>2091</v>
      </c>
    </row>
    <row r="1134" spans="1:2" hidden="1">
      <c r="A1134" s="315" t="s">
        <v>1575</v>
      </c>
      <c r="B1134" s="316" t="s">
        <v>2092</v>
      </c>
    </row>
    <row r="1135" spans="1:2">
      <c r="A1135" s="315" t="s">
        <v>1312</v>
      </c>
      <c r="B1135" s="316" t="s">
        <v>2093</v>
      </c>
    </row>
    <row r="1136" spans="1:2">
      <c r="A1136" s="315" t="s">
        <v>1339</v>
      </c>
      <c r="B1136" s="316" t="s">
        <v>2094</v>
      </c>
    </row>
    <row r="1137" spans="1:2">
      <c r="A1137" s="315" t="s">
        <v>1561</v>
      </c>
      <c r="B1137" s="316" t="s">
        <v>2097</v>
      </c>
    </row>
    <row r="1138" spans="1:2">
      <c r="A1138" s="315" t="s">
        <v>2095</v>
      </c>
      <c r="B1138" s="316" t="s">
        <v>2098</v>
      </c>
    </row>
    <row r="1139" spans="1:2">
      <c r="A1139" s="315" t="s">
        <v>2096</v>
      </c>
      <c r="B1139" s="316" t="s">
        <v>2099</v>
      </c>
    </row>
    <row r="1140" spans="1:2">
      <c r="A1140" s="315" t="s">
        <v>1564</v>
      </c>
      <c r="B1140" s="316" t="s">
        <v>2100</v>
      </c>
    </row>
    <row r="1141" spans="1:2">
      <c r="A1141" s="315" t="s">
        <v>1300</v>
      </c>
      <c r="B1141" s="316" t="s">
        <v>990</v>
      </c>
    </row>
    <row r="1142" spans="1:2">
      <c r="A1142" s="315" t="s">
        <v>1494</v>
      </c>
      <c r="B1142" s="316" t="s">
        <v>1495</v>
      </c>
    </row>
  </sheetData>
  <autoFilter ref="A1:B1134">
    <filterColumn colId="0">
      <filters>
        <filter val="RICARDO OLIVEIRA ALEXANDRE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DESPESAS</vt:lpstr>
      <vt:lpstr>FORNECEDOR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2022-11-07T03:35:32Z</dcterms:modified>
</cp:coreProperties>
</file>